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Takeoff" sheetId="2" state="visible" r:id="rId4"/>
    <sheet name="Estimate" sheetId="3" state="visible" r:id="rId5"/>
  </sheets>
  <definedNames>
    <definedName function="false" hidden="false" localSheetId="2" name="_xlnm.Print_Area" vbProcedure="false">Estimate!$A$1:$E$51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<sst xmlns="http://schemas.openxmlformats.org/spreadsheetml/2006/main" count="129" uniqueCount="115">
  <si>
    <t xml:space="preserve">LANDSCAPING ESTIMATE TEMPLATE</t>
  </si>
  <si>
    <t xml:space="preserve">Turns areas and depths into yards, pallets and tons - then prices the crew.</t>
  </si>
  <si>
    <t xml:space="preserve">HOW TO USE THIS</t>
  </si>
  <si>
    <t xml:space="preserve">1.  On the 'Takeoff' tab, enter each area and the depth of material going into it.</t>
  </si>
  <si>
    <t xml:space="preserve">     Cubic yards, sod pallets and gravel tonnage all calculate themselves.</t>
  </si>
  <si>
    <t xml:space="preserve">2.  On the 'Estimate' tab, set your material prices and crew rates.</t>
  </si>
  <si>
    <t xml:space="preserve">3.  Check overhead and profit before you send it.</t>
  </si>
  <si>
    <t xml:space="preserve">THE MATH</t>
  </si>
  <si>
    <t xml:space="preserve">Bulk material (mulch, soil, gravel): area (sq ft) × depth (in) ÷ 12 ÷ 27 = cubic yards.</t>
  </si>
  <si>
    <t xml:space="preserve">Sod: one pallet covers about 450 sq ft - editable, because pallet sizes vary by grower.</t>
  </si>
  <si>
    <t xml:space="preserve">Gravel tonnage: roughly 1.4 tons per cubic yard for crushed stone. Sand and topsoil run lighter,</t>
  </si>
  <si>
    <t xml:space="preserve">around 1.2-1.35. Suppliers sell stone by the ton and mulch by the yard, so the sheet gives you both.</t>
  </si>
  <si>
    <t xml:space="preserve">Order a little over. A short load on a 40-minute drive costs more than the extra yard.</t>
  </si>
  <si>
    <t xml:space="preserve">WHAT PEOPLE FORGET TO PRICE</t>
  </si>
  <si>
    <t xml:space="preserve">Access and disposal. A backyard reachable only through a 36-inch gate turns a wheelbarrow job into a</t>
  </si>
  <si>
    <t xml:space="preserve">day rate, and hauling away the old sod or the excavated soil costs money at both ends - the labour to</t>
  </si>
  <si>
    <t xml:space="preserve">load it and the tip fee to drop it. Both have their own lines below. Fill them in before you total.</t>
  </si>
  <si>
    <t xml:space="preserve">Also: watering-in and the first cut. If you are guaranteeing the sod takes, you own that water.</t>
  </si>
  <si>
    <t xml:space="preserve">DISCLAIMER</t>
  </si>
  <si>
    <t xml:space="preserve">An estimating aid only. Call before you dig - locating buried utilities is a legal requirement in</t>
  </si>
  <si>
    <t xml:space="preserve">most jurisdictions and is free. Verify material densities and coverage with your supplier.</t>
  </si>
  <si>
    <t xml:space="preserve">TAKEOFF</t>
  </si>
  <si>
    <t xml:space="preserve">Enter areas and depths. Yards, pallets and tons calculate themselves.</t>
  </si>
  <si>
    <t xml:space="preserve">  CONVERSION ASSUMPTIONS</t>
  </si>
  <si>
    <t xml:space="preserve">Sq ft per sod pallet</t>
  </si>
  <si>
    <t xml:space="preserve">Varies by grower - check yours</t>
  </si>
  <si>
    <t xml:space="preserve">Tons per cubic yard, crushed stone</t>
  </si>
  <si>
    <t xml:space="preserve">Sand and topsoil run 1.2-1.35</t>
  </si>
  <si>
    <t xml:space="preserve">Bulk material over-order</t>
  </si>
  <si>
    <t xml:space="preserve">10% is sensible for uneven ground</t>
  </si>
  <si>
    <t xml:space="preserve">  AREAS</t>
  </si>
  <si>
    <t xml:space="preserve">Area / bed</t>
  </si>
  <si>
    <t xml:space="preserve">Length (ft)</t>
  </si>
  <si>
    <t xml:space="preserve">Width (ft)</t>
  </si>
  <si>
    <t xml:space="preserve">Area (sq ft)</t>
  </si>
  <si>
    <t xml:space="preserve">Sod? 1=yes</t>
  </si>
  <si>
    <t xml:space="preserve">Depth (in)</t>
  </si>
  <si>
    <t xml:space="preserve">Cu yd (raw)</t>
  </si>
  <si>
    <t xml:space="preserve">Cu yd (ordered)</t>
  </si>
  <si>
    <t xml:space="preserve">Sod pallets</t>
  </si>
  <si>
    <t xml:space="preserve">EXAMPLE - Front lawn</t>
  </si>
  <si>
    <t xml:space="preserve">TOTAL</t>
  </si>
  <si>
    <t xml:space="preserve">Tonnage if the bulk material is crushed stone</t>
  </si>
  <si>
    <t xml:space="preserve">Put 1 in the Sod column only for areas actually being sodded - otherwise a mulch bed would order sod.</t>
  </si>
  <si>
    <t xml:space="preserve">Leave Depth at 0 for a sod-only area. An area can be both: sod it and note the topsoil depth under it.</t>
  </si>
  <si>
    <t xml:space="preserve">LANDSCAPING ESTIMATE</t>
  </si>
  <si>
    <t xml:space="preserve">[ YOUR COMPANY ]  |  Phone  |  Email  |  Licence #</t>
  </si>
  <si>
    <t xml:space="preserve">Customer / job address:</t>
  </si>
  <si>
    <t xml:space="preserve">Estimate #</t>
  </si>
  <si>
    <t xml:space="preserve">Date</t>
  </si>
  <si>
    <t xml:space="preserve">  MARGIN &amp; TAX  -  set once</t>
  </si>
  <si>
    <t xml:space="preserve">Overhead</t>
  </si>
  <si>
    <t xml:space="preserve">What it costs you to exist. Recover it on every job.</t>
  </si>
  <si>
    <t xml:space="preserve">Profit</t>
  </si>
  <si>
    <t xml:space="preserve">Applied after overhead, not instead of it.</t>
  </si>
  <si>
    <t xml:space="preserve">Sales tax</t>
  </si>
  <si>
    <t xml:space="preserve">Your local rate, or 0 if not taxable</t>
  </si>
  <si>
    <t xml:space="preserve">  MATERIALS</t>
  </si>
  <si>
    <t xml:space="preserve">Item</t>
  </si>
  <si>
    <t xml:space="preserve">Qty</t>
  </si>
  <si>
    <t xml:space="preserve">Unit</t>
  </si>
  <si>
    <t xml:space="preserve">Unit cost</t>
  </si>
  <si>
    <t xml:space="preserve">Line total</t>
  </si>
  <si>
    <t xml:space="preserve">Sod</t>
  </si>
  <si>
    <t xml:space="preserve">pallet</t>
  </si>
  <si>
    <t xml:space="preserve">From the Takeoff tab</t>
  </si>
  <si>
    <t xml:space="preserve">Mulch</t>
  </si>
  <si>
    <t xml:space="preserve">cu yd</t>
  </si>
  <si>
    <t xml:space="preserve">Takeoff column H gives ordered yards</t>
  </si>
  <si>
    <t xml:space="preserve">Topsoil / garden mix</t>
  </si>
  <si>
    <t xml:space="preserve">Crushed stone / gravel</t>
  </si>
  <si>
    <t xml:space="preserve">ton</t>
  </si>
  <si>
    <t xml:space="preserve">Takeoff gives tonnage</t>
  </si>
  <si>
    <t xml:space="preserve">Edging</t>
  </si>
  <si>
    <t xml:space="preserve">LF</t>
  </si>
  <si>
    <t xml:space="preserve">Landscape fabric</t>
  </si>
  <si>
    <t xml:space="preserve">sq ft</t>
  </si>
  <si>
    <t xml:space="preserve">Plants - shrubs</t>
  </si>
  <si>
    <t xml:space="preserve">ea</t>
  </si>
  <si>
    <t xml:space="preserve">Plants - trees</t>
  </si>
  <si>
    <t xml:space="preserve">Irrigation parts</t>
  </si>
  <si>
    <t xml:space="preserve">job</t>
  </si>
  <si>
    <t xml:space="preserve">Delivery / haulage</t>
  </si>
  <si>
    <t xml:space="preserve">Charge it. It is not free.</t>
  </si>
  <si>
    <t xml:space="preserve">Other material</t>
  </si>
  <si>
    <t xml:space="preserve">Materials subtotal</t>
  </si>
  <si>
    <t xml:space="preserve">  LABOUR, ACCESS &amp; DISPOSAL</t>
  </si>
  <si>
    <t xml:space="preserve">Rate</t>
  </si>
  <si>
    <t xml:space="preserve">Crew labour</t>
  </si>
  <si>
    <t xml:space="preserve">man-hr</t>
  </si>
  <si>
    <t xml:space="preserve">Crew size × hours × days</t>
  </si>
  <si>
    <t xml:space="preserve">Site prep / grading</t>
  </si>
  <si>
    <t xml:space="preserve">hr</t>
  </si>
  <si>
    <t xml:space="preserve">Difficult access surcharge</t>
  </si>
  <si>
    <t xml:space="preserve">Narrow gate? Wheelbarrow only? Price it.</t>
  </si>
  <si>
    <t xml:space="preserve">Equipment rental - skid steer, auger</t>
  </si>
  <si>
    <t xml:space="preserve">day</t>
  </si>
  <si>
    <t xml:space="preserve">Removal of existing sod / material</t>
  </si>
  <si>
    <t xml:space="preserve">Disposal / tip fees</t>
  </si>
  <si>
    <t xml:space="preserve">load</t>
  </si>
  <si>
    <t xml:space="preserve">You pay to load it and to drop it.</t>
  </si>
  <si>
    <t xml:space="preserve">Watering-in and first cut</t>
  </si>
  <si>
    <t xml:space="preserve">visit</t>
  </si>
  <si>
    <t xml:space="preserve">If you guarantee it, you own the water.</t>
  </si>
  <si>
    <t xml:space="preserve">Other labour</t>
  </si>
  <si>
    <t xml:space="preserve">Labour subtotal</t>
  </si>
  <si>
    <t xml:space="preserve">  ESTIMATE SUMMARY</t>
  </si>
  <si>
    <t xml:space="preserve">Materials</t>
  </si>
  <si>
    <t xml:space="preserve">Labour and disposal</t>
  </si>
  <si>
    <t xml:space="preserve">JOB COST</t>
  </si>
  <si>
    <t xml:space="preserve">Subtotal after overhead</t>
  </si>
  <si>
    <t xml:space="preserve">Price before tax</t>
  </si>
  <si>
    <t xml:space="preserve">TOTAL ESTIMATE</t>
  </si>
  <si>
    <t xml:space="preserve">Price per sq ft of treated area</t>
  </si>
  <si>
    <t xml:space="preserve">Gross margin 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</si>
</sst>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%"/>
    <numFmt numFmtId="167" formatCode="#,##0"/>
    <numFmt numFmtId="168" formatCode="\$#,##0.00;&quot;($&quot;#,##0.00\);\-"/>
    <numFmt numFmtId="169" formatCode="#,##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D9E2F3"/>
      </patternFill>
    </fill>
    <fill>
      <patternFill patternType="solid">
        <fgColor rgb="FFD9E2F3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4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8" customFormat="false" ht="15" hidden="false" customHeight="true" outlineLevel="0" collapsed="false">
      <c r="B8" s="5" t="s">
        <v>5</v>
      </c>
    </row>
    <row r="9" customFormat="false" ht="15" hidden="false" customHeight="true" outlineLevel="0" collapsed="false">
      <c r="B9" s="5" t="s">
        <v>6</v>
      </c>
    </row>
    <row r="11" customFormat="false" ht="15" hidden="false" customHeight="true" outlineLevel="0" collapsed="false">
      <c r="B11" s="4" t="s">
        <v>7</v>
      </c>
    </row>
    <row r="12" customFormat="false" ht="15" hidden="false" customHeight="true" outlineLevel="0" collapsed="false">
      <c r="B12" s="5" t="s">
        <v>8</v>
      </c>
    </row>
    <row r="13" customFormat="false" ht="15" hidden="false" customHeight="true" outlineLevel="0" collapsed="false">
      <c r="B13" s="5" t="s">
        <v>9</v>
      </c>
    </row>
    <row r="14" customFormat="false" ht="15" hidden="false" customHeight="true" outlineLevel="0" collapsed="false">
      <c r="B14" s="5" t="s">
        <v>10</v>
      </c>
    </row>
    <row r="15" customFormat="false" ht="15" hidden="false" customHeight="true" outlineLevel="0" collapsed="false">
      <c r="B15" s="5" t="s">
        <v>11</v>
      </c>
    </row>
    <row r="16" customFormat="false" ht="15" hidden="false" customHeight="true" outlineLevel="0" collapsed="false">
      <c r="B16" s="5" t="s">
        <v>12</v>
      </c>
    </row>
    <row r="18" customFormat="false" ht="15" hidden="false" customHeight="true" outlineLevel="0" collapsed="false">
      <c r="B18" s="4" t="s">
        <v>13</v>
      </c>
    </row>
    <row r="19" customFormat="false" ht="15" hidden="false" customHeight="true" outlineLevel="0" collapsed="false">
      <c r="B19" s="5" t="s">
        <v>14</v>
      </c>
    </row>
    <row r="20" customFormat="false" ht="15" hidden="false" customHeight="true" outlineLevel="0" collapsed="false">
      <c r="B20" s="5" t="s">
        <v>15</v>
      </c>
    </row>
    <row r="21" customFormat="false" ht="15" hidden="false" customHeight="true" outlineLevel="0" collapsed="false">
      <c r="B21" s="5" t="s">
        <v>16</v>
      </c>
    </row>
    <row r="22" customFormat="false" ht="15" hidden="false" customHeight="true" outlineLevel="0" collapsed="false">
      <c r="B22" s="5" t="s">
        <v>17</v>
      </c>
    </row>
    <row r="24" customFormat="false" ht="15" hidden="false" customHeight="true" outlineLevel="0" collapsed="false">
      <c r="B24" s="4" t="s">
        <v>18</v>
      </c>
    </row>
    <row r="25" customFormat="false" ht="15" hidden="false" customHeight="true" outlineLevel="0" collapsed="false">
      <c r="B25" s="5" t="s">
        <v>19</v>
      </c>
    </row>
    <row r="26" customFormat="false" ht="15" hidden="false" customHeight="true" outlineLevel="0" collapsed="false">
      <c r="B26" s="5" t="s">
        <v>20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3" min="2" style="1" width="12"/>
    <col collapsed="false" customWidth="true" hidden="false" outlineLevel="0" max="4" min="4" style="1" width="13"/>
    <col collapsed="false" customWidth="true" hidden="false" outlineLevel="0" max="6" min="5" style="1" width="12"/>
    <col collapsed="false" customWidth="true" hidden="false" outlineLevel="0" max="7" min="7" style="1" width="13"/>
    <col collapsed="false" customWidth="true" hidden="false" outlineLevel="0" max="8" min="8" style="1" width="14"/>
    <col collapsed="false" customWidth="true" hidden="false" outlineLevel="0" max="9" min="9" style="1" width="12"/>
  </cols>
  <sheetData>
    <row r="1" customFormat="false" ht="19.5" hidden="false" customHeight="true" outlineLevel="0" collapsed="false">
      <c r="A1" s="2" t="s">
        <v>21</v>
      </c>
    </row>
    <row r="2" customFormat="false" ht="15" hidden="false" customHeight="true" outlineLevel="0" collapsed="false">
      <c r="A2" s="3" t="s">
        <v>22</v>
      </c>
    </row>
    <row r="4" customFormat="false" ht="19.5" hidden="false" customHeight="true" outlineLevel="0" collapsed="false">
      <c r="A4" s="6" t="s">
        <v>23</v>
      </c>
      <c r="B4" s="7"/>
      <c r="C4" s="7"/>
      <c r="D4" s="7"/>
      <c r="E4" s="7"/>
      <c r="F4" s="7"/>
      <c r="G4" s="7"/>
      <c r="H4" s="7"/>
    </row>
    <row r="5" customFormat="false" ht="15" hidden="false" customHeight="true" outlineLevel="0" collapsed="false">
      <c r="A5" s="8" t="s">
        <v>24</v>
      </c>
      <c r="B5" s="9" t="n">
        <v>450</v>
      </c>
      <c r="C5" s="3" t="s">
        <v>25</v>
      </c>
    </row>
    <row r="6" customFormat="false" ht="15" hidden="false" customHeight="true" outlineLevel="0" collapsed="false">
      <c r="A6" s="8" t="s">
        <v>26</v>
      </c>
      <c r="B6" s="9" t="n">
        <v>1.4</v>
      </c>
      <c r="C6" s="3" t="s">
        <v>27</v>
      </c>
    </row>
    <row r="7" customFormat="false" ht="15" hidden="false" customHeight="true" outlineLevel="0" collapsed="false">
      <c r="A7" s="8" t="s">
        <v>28</v>
      </c>
      <c r="B7" s="10" t="n">
        <v>0.1</v>
      </c>
      <c r="C7" s="3" t="s">
        <v>29</v>
      </c>
    </row>
    <row r="9" customFormat="false" ht="19.5" hidden="false" customHeight="true" outlineLevel="0" collapsed="false">
      <c r="A9" s="6" t="s">
        <v>30</v>
      </c>
      <c r="B9" s="7"/>
      <c r="C9" s="7"/>
      <c r="D9" s="7"/>
      <c r="E9" s="7"/>
      <c r="F9" s="7"/>
      <c r="G9" s="7"/>
      <c r="H9" s="7"/>
      <c r="I9" s="7"/>
    </row>
    <row r="10" customFormat="false" ht="30" hidden="false" customHeight="true" outlineLevel="0" collapsed="false">
      <c r="A10" s="11" t="s">
        <v>31</v>
      </c>
      <c r="B10" s="11" t="s">
        <v>32</v>
      </c>
      <c r="C10" s="11" t="s">
        <v>33</v>
      </c>
      <c r="D10" s="11" t="s">
        <v>34</v>
      </c>
      <c r="E10" s="11" t="s">
        <v>35</v>
      </c>
      <c r="F10" s="11" t="s">
        <v>36</v>
      </c>
      <c r="G10" s="11" t="s">
        <v>37</v>
      </c>
      <c r="H10" s="11" t="s">
        <v>38</v>
      </c>
      <c r="I10" s="11" t="s">
        <v>39</v>
      </c>
    </row>
    <row r="11" customFormat="false" ht="15" hidden="false" customHeight="true" outlineLevel="0" collapsed="false">
      <c r="A11" s="12" t="s">
        <v>40</v>
      </c>
      <c r="B11" s="12" t="n">
        <v>40</v>
      </c>
      <c r="C11" s="12" t="n">
        <v>25</v>
      </c>
      <c r="D11" s="13" t="n">
        <f aca="false">IF(N(B11)*N(C11)=0,"",B11*C11)</f>
        <v>1000</v>
      </c>
      <c r="E11" s="12" t="n">
        <v>1</v>
      </c>
      <c r="F11" s="12" t="n">
        <v>0</v>
      </c>
      <c r="G11" s="14" t="str">
        <f aca="false">IF(OR(D11="",N(F11)=0),"",D11*F11/12/27)</f>
        <v/>
      </c>
      <c r="H11" s="14" t="str">
        <f aca="false">IF(G11="","",G11*(1+$B$7))</f>
        <v/>
      </c>
      <c r="I11" s="13" t="n">
        <f aca="false">IF(OR(D11="",N(E11)&lt;&gt;1),"",ROUNDUP(D11/$B$5,0))</f>
        <v>3</v>
      </c>
    </row>
    <row r="12" customFormat="false" ht="15" hidden="false" customHeight="true" outlineLevel="0" collapsed="false">
      <c r="A12" s="15"/>
      <c r="B12" s="15"/>
      <c r="C12" s="15"/>
      <c r="D12" s="13" t="str">
        <f aca="false">IF(N(B12)*N(C12)=0,"",B12*C12)</f>
        <v/>
      </c>
      <c r="E12" s="15"/>
      <c r="F12" s="15"/>
      <c r="G12" s="14" t="str">
        <f aca="false">IF(OR(D12="",N(F12)=0),"",D12*F12/12/27)</f>
        <v/>
      </c>
      <c r="H12" s="14" t="str">
        <f aca="false">IF(G12="","",G12*(1+$B$7))</f>
        <v/>
      </c>
      <c r="I12" s="13" t="str">
        <f aca="false">IF(OR(D12="",N(E12)&lt;&gt;1),"",ROUNDUP(D12/$B$5,0))</f>
        <v/>
      </c>
    </row>
    <row r="13" customFormat="false" ht="15" hidden="false" customHeight="true" outlineLevel="0" collapsed="false">
      <c r="A13" s="15"/>
      <c r="B13" s="15"/>
      <c r="C13" s="15"/>
      <c r="D13" s="13" t="str">
        <f aca="false">IF(N(B13)*N(C13)=0,"",B13*C13)</f>
        <v/>
      </c>
      <c r="E13" s="15"/>
      <c r="F13" s="15"/>
      <c r="G13" s="14" t="str">
        <f aca="false">IF(OR(D13="",N(F13)=0),"",D13*F13/12/27)</f>
        <v/>
      </c>
      <c r="H13" s="14" t="str">
        <f aca="false">IF(G13="","",G13*(1+$B$7))</f>
        <v/>
      </c>
      <c r="I13" s="13" t="str">
        <f aca="false">IF(OR(D13="",N(E13)&lt;&gt;1),"",ROUNDUP(D13/$B$5,0))</f>
        <v/>
      </c>
    </row>
    <row r="14" customFormat="false" ht="15" hidden="false" customHeight="true" outlineLevel="0" collapsed="false">
      <c r="A14" s="15"/>
      <c r="B14" s="15"/>
      <c r="C14" s="15"/>
      <c r="D14" s="13" t="str">
        <f aca="false">IF(N(B14)*N(C14)=0,"",B14*C14)</f>
        <v/>
      </c>
      <c r="E14" s="15"/>
      <c r="F14" s="15"/>
      <c r="G14" s="14" t="str">
        <f aca="false">IF(OR(D14="",N(F14)=0),"",D14*F14/12/27)</f>
        <v/>
      </c>
      <c r="H14" s="14" t="str">
        <f aca="false">IF(G14="","",G14*(1+$B$7))</f>
        <v/>
      </c>
      <c r="I14" s="13" t="str">
        <f aca="false">IF(OR(D14="",N(E14)&lt;&gt;1),"",ROUNDUP(D14/$B$5,0))</f>
        <v/>
      </c>
    </row>
    <row r="15" customFormat="false" ht="15" hidden="false" customHeight="true" outlineLevel="0" collapsed="false">
      <c r="A15" s="15"/>
      <c r="B15" s="15"/>
      <c r="C15" s="15"/>
      <c r="D15" s="13" t="str">
        <f aca="false">IF(N(B15)*N(C15)=0,"",B15*C15)</f>
        <v/>
      </c>
      <c r="E15" s="15"/>
      <c r="F15" s="15"/>
      <c r="G15" s="14" t="str">
        <f aca="false">IF(OR(D15="",N(F15)=0),"",D15*F15/12/27)</f>
        <v/>
      </c>
      <c r="H15" s="14" t="str">
        <f aca="false">IF(G15="","",G15*(1+$B$7))</f>
        <v/>
      </c>
      <c r="I15" s="13" t="str">
        <f aca="false">IF(OR(D15="",N(E15)&lt;&gt;1),"",ROUNDUP(D15/$B$5,0))</f>
        <v/>
      </c>
    </row>
    <row r="16" customFormat="false" ht="15" hidden="false" customHeight="true" outlineLevel="0" collapsed="false">
      <c r="A16" s="15"/>
      <c r="B16" s="15"/>
      <c r="C16" s="15"/>
      <c r="D16" s="13" t="str">
        <f aca="false">IF(N(B16)*N(C16)=0,"",B16*C16)</f>
        <v/>
      </c>
      <c r="E16" s="15"/>
      <c r="F16" s="15"/>
      <c r="G16" s="14" t="str">
        <f aca="false">IF(OR(D16="",N(F16)=0),"",D16*F16/12/27)</f>
        <v/>
      </c>
      <c r="H16" s="14" t="str">
        <f aca="false">IF(G16="","",G16*(1+$B$7))</f>
        <v/>
      </c>
      <c r="I16" s="13" t="str">
        <f aca="false">IF(OR(D16="",N(E16)&lt;&gt;1),"",ROUNDUP(D16/$B$5,0))</f>
        <v/>
      </c>
    </row>
    <row r="17" customFormat="false" ht="15" hidden="false" customHeight="true" outlineLevel="0" collapsed="false">
      <c r="A17" s="15"/>
      <c r="B17" s="15"/>
      <c r="C17" s="15"/>
      <c r="D17" s="13" t="str">
        <f aca="false">IF(N(B17)*N(C17)=0,"",B17*C17)</f>
        <v/>
      </c>
      <c r="E17" s="15"/>
      <c r="F17" s="15"/>
      <c r="G17" s="14" t="str">
        <f aca="false">IF(OR(D17="",N(F17)=0),"",D17*F17/12/27)</f>
        <v/>
      </c>
      <c r="H17" s="14" t="str">
        <f aca="false">IF(G17="","",G17*(1+$B$7))</f>
        <v/>
      </c>
      <c r="I17" s="13" t="str">
        <f aca="false">IF(OR(D17="",N(E17)&lt;&gt;1),"",ROUNDUP(D17/$B$5,0))</f>
        <v/>
      </c>
    </row>
    <row r="18" customFormat="false" ht="15" hidden="false" customHeight="true" outlineLevel="0" collapsed="false">
      <c r="A18" s="15"/>
      <c r="B18" s="15"/>
      <c r="C18" s="15"/>
      <c r="D18" s="13" t="str">
        <f aca="false">IF(N(B18)*N(C18)=0,"",B18*C18)</f>
        <v/>
      </c>
      <c r="E18" s="15"/>
      <c r="F18" s="15"/>
      <c r="G18" s="14" t="str">
        <f aca="false">IF(OR(D18="",N(F18)=0),"",D18*F18/12/27)</f>
        <v/>
      </c>
      <c r="H18" s="14" t="str">
        <f aca="false">IF(G18="","",G18*(1+$B$7))</f>
        <v/>
      </c>
      <c r="I18" s="13" t="str">
        <f aca="false">IF(OR(D18="",N(E18)&lt;&gt;1),"",ROUNDUP(D18/$B$5,0))</f>
        <v/>
      </c>
    </row>
    <row r="19" customFormat="false" ht="15" hidden="false" customHeight="true" outlineLevel="0" collapsed="false">
      <c r="A19" s="15"/>
      <c r="B19" s="15"/>
      <c r="C19" s="15"/>
      <c r="D19" s="13" t="str">
        <f aca="false">IF(N(B19)*N(C19)=0,"",B19*C19)</f>
        <v/>
      </c>
      <c r="E19" s="15"/>
      <c r="F19" s="15"/>
      <c r="G19" s="14" t="str">
        <f aca="false">IF(OR(D19="",N(F19)=0),"",D19*F19/12/27)</f>
        <v/>
      </c>
      <c r="H19" s="14" t="str">
        <f aca="false">IF(G19="","",G19*(1+$B$7))</f>
        <v/>
      </c>
      <c r="I19" s="13" t="str">
        <f aca="false">IF(OR(D19="",N(E19)&lt;&gt;1),"",ROUNDUP(D19/$B$5,0))</f>
        <v/>
      </c>
    </row>
    <row r="20" customFormat="false" ht="15" hidden="false" customHeight="true" outlineLevel="0" collapsed="false">
      <c r="A20" s="15"/>
      <c r="B20" s="15"/>
      <c r="C20" s="15"/>
      <c r="D20" s="13" t="str">
        <f aca="false">IF(N(B20)*N(C20)=0,"",B20*C20)</f>
        <v/>
      </c>
      <c r="E20" s="15"/>
      <c r="F20" s="15"/>
      <c r="G20" s="14" t="str">
        <f aca="false">IF(OR(D20="",N(F20)=0),"",D20*F20/12/27)</f>
        <v/>
      </c>
      <c r="H20" s="14" t="str">
        <f aca="false">IF(G20="","",G20*(1+$B$7))</f>
        <v/>
      </c>
      <c r="I20" s="13" t="str">
        <f aca="false">IF(OR(D20="",N(E20)&lt;&gt;1),"",ROUNDUP(D20/$B$5,0))</f>
        <v/>
      </c>
    </row>
    <row r="21" customFormat="false" ht="15" hidden="false" customHeight="true" outlineLevel="0" collapsed="false">
      <c r="A21" s="15"/>
      <c r="B21" s="15"/>
      <c r="C21" s="15"/>
      <c r="D21" s="13" t="str">
        <f aca="false">IF(N(B21)*N(C21)=0,"",B21*C21)</f>
        <v/>
      </c>
      <c r="E21" s="15"/>
      <c r="F21" s="15"/>
      <c r="G21" s="14" t="str">
        <f aca="false">IF(OR(D21="",N(F21)=0),"",D21*F21/12/27)</f>
        <v/>
      </c>
      <c r="H21" s="14" t="str">
        <f aca="false">IF(G21="","",G21*(1+$B$7))</f>
        <v/>
      </c>
      <c r="I21" s="13" t="str">
        <f aca="false">IF(OR(D21="",N(E21)&lt;&gt;1),"",ROUNDUP(D21/$B$5,0))</f>
        <v/>
      </c>
    </row>
    <row r="22" customFormat="false" ht="15" hidden="false" customHeight="true" outlineLevel="0" collapsed="false">
      <c r="A22" s="15"/>
      <c r="B22" s="15"/>
      <c r="C22" s="15"/>
      <c r="D22" s="13" t="str">
        <f aca="false">IF(N(B22)*N(C22)=0,"",B22*C22)</f>
        <v/>
      </c>
      <c r="E22" s="15"/>
      <c r="F22" s="15"/>
      <c r="G22" s="14" t="str">
        <f aca="false">IF(OR(D22="",N(F22)=0),"",D22*F22/12/27)</f>
        <v/>
      </c>
      <c r="H22" s="14" t="str">
        <f aca="false">IF(G22="","",G22*(1+$B$7))</f>
        <v/>
      </c>
      <c r="I22" s="13" t="str">
        <f aca="false">IF(OR(D22="",N(E22)&lt;&gt;1),"",ROUNDUP(D22/$B$5,0))</f>
        <v/>
      </c>
    </row>
    <row r="23" customFormat="false" ht="15" hidden="false" customHeight="true" outlineLevel="0" collapsed="false">
      <c r="A23" s="15"/>
      <c r="B23" s="15"/>
      <c r="C23" s="15"/>
      <c r="D23" s="13" t="str">
        <f aca="false">IF(N(B23)*N(C23)=0,"",B23*C23)</f>
        <v/>
      </c>
      <c r="E23" s="15"/>
      <c r="F23" s="15"/>
      <c r="G23" s="14" t="str">
        <f aca="false">IF(OR(D23="",N(F23)=0),"",D23*F23/12/27)</f>
        <v/>
      </c>
      <c r="H23" s="14" t="str">
        <f aca="false">IF(G23="","",G23*(1+$B$7))</f>
        <v/>
      </c>
      <c r="I23" s="13" t="str">
        <f aca="false">IF(OR(D23="",N(E23)&lt;&gt;1),"",ROUNDUP(D23/$B$5,0))</f>
        <v/>
      </c>
    </row>
    <row r="24" customFormat="false" ht="15" hidden="false" customHeight="true" outlineLevel="0" collapsed="false">
      <c r="A24" s="15"/>
      <c r="B24" s="15"/>
      <c r="C24" s="15"/>
      <c r="D24" s="13" t="str">
        <f aca="false">IF(N(B24)*N(C24)=0,"",B24*C24)</f>
        <v/>
      </c>
      <c r="E24" s="15"/>
      <c r="F24" s="15"/>
      <c r="G24" s="14" t="str">
        <f aca="false">IF(OR(D24="",N(F24)=0),"",D24*F24/12/27)</f>
        <v/>
      </c>
      <c r="H24" s="14" t="str">
        <f aca="false">IF(G24="","",G24*(1+$B$7))</f>
        <v/>
      </c>
      <c r="I24" s="13" t="str">
        <f aca="false">IF(OR(D24="",N(E24)&lt;&gt;1),"",ROUNDUP(D24/$B$5,0))</f>
        <v/>
      </c>
    </row>
    <row r="25" customFormat="false" ht="15" hidden="false" customHeight="true" outlineLevel="0" collapsed="false">
      <c r="A25" s="15"/>
      <c r="B25" s="15"/>
      <c r="C25" s="15"/>
      <c r="D25" s="13" t="str">
        <f aca="false">IF(N(B25)*N(C25)=0,"",B25*C25)</f>
        <v/>
      </c>
      <c r="E25" s="15"/>
      <c r="F25" s="15"/>
      <c r="G25" s="14" t="str">
        <f aca="false">IF(OR(D25="",N(F25)=0),"",D25*F25/12/27)</f>
        <v/>
      </c>
      <c r="H25" s="14" t="str">
        <f aca="false">IF(G25="","",G25*(1+$B$7))</f>
        <v/>
      </c>
      <c r="I25" s="13" t="str">
        <f aca="false">IF(OR(D25="",N(E25)&lt;&gt;1),"",ROUNDUP(D25/$B$5,0))</f>
        <v/>
      </c>
    </row>
    <row r="26" customFormat="false" ht="15" hidden="false" customHeight="true" outlineLevel="0" collapsed="false">
      <c r="A26" s="15"/>
      <c r="B26" s="15"/>
      <c r="C26" s="15"/>
      <c r="D26" s="13" t="str">
        <f aca="false">IF(N(B26)*N(C26)=0,"",B26*C26)</f>
        <v/>
      </c>
      <c r="E26" s="15"/>
      <c r="F26" s="15"/>
      <c r="G26" s="14" t="str">
        <f aca="false">IF(OR(D26="",N(F26)=0),"",D26*F26/12/27)</f>
        <v/>
      </c>
      <c r="H26" s="14" t="str">
        <f aca="false">IF(G26="","",G26*(1+$B$7))</f>
        <v/>
      </c>
      <c r="I26" s="13" t="str">
        <f aca="false">IF(OR(D26="",N(E26)&lt;&gt;1),"",ROUNDUP(D26/$B$5,0))</f>
        <v/>
      </c>
    </row>
    <row r="27" customFormat="false" ht="15" hidden="false" customHeight="true" outlineLevel="0" collapsed="false">
      <c r="A27" s="16" t="s">
        <v>41</v>
      </c>
      <c r="B27" s="17"/>
      <c r="C27" s="17"/>
      <c r="D27" s="18" t="n">
        <f aca="false">SUM(D11:D26)</f>
        <v>1000</v>
      </c>
      <c r="E27" s="17"/>
      <c r="F27" s="17"/>
      <c r="G27" s="19" t="n">
        <f aca="false">SUM(G11:G26)</f>
        <v>0</v>
      </c>
      <c r="H27" s="19" t="n">
        <f aca="false">SUM(H11:H26)</f>
        <v>0</v>
      </c>
      <c r="I27" s="18" t="n">
        <f aca="false">SUM(I11:I26)</f>
        <v>3</v>
      </c>
    </row>
    <row r="28" customFormat="false" ht="15" hidden="false" customHeight="true" outlineLevel="0" collapsed="false">
      <c r="A28" s="20" t="s">
        <v>42</v>
      </c>
      <c r="H28" s="14" t="n">
        <f aca="false">H27*$B$6</f>
        <v>0</v>
      </c>
    </row>
    <row r="29" customFormat="false" ht="15" hidden="false" customHeight="true" outlineLevel="0" collapsed="false">
      <c r="A29" s="3" t="s">
        <v>43</v>
      </c>
    </row>
    <row r="30" customFormat="false" ht="15" hidden="false" customHeight="true" outlineLevel="0" collapsed="false">
      <c r="A30" s="3" t="s">
        <v>44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3"/>
    <col collapsed="false" customWidth="true" hidden="false" outlineLevel="0" max="5" min="5" style="1" width="14"/>
    <col collapsed="false" customWidth="true" hidden="false" outlineLevel="0" max="6" min="6" style="1" width="3"/>
    <col collapsed="false" customWidth="true" hidden="false" outlineLevel="0" max="7" min="7" style="1" width="42"/>
  </cols>
  <sheetData>
    <row r="1" customFormat="false" ht="19.5" hidden="false" customHeight="true" outlineLevel="0" collapsed="false">
      <c r="A1" s="2" t="s">
        <v>45</v>
      </c>
    </row>
    <row r="2" customFormat="false" ht="15" hidden="false" customHeight="true" outlineLevel="0" collapsed="false">
      <c r="A2" s="21" t="s">
        <v>46</v>
      </c>
    </row>
    <row r="3" customFormat="false" ht="15" hidden="false" customHeight="true" outlineLevel="0" collapsed="false">
      <c r="A3" s="20" t="s">
        <v>47</v>
      </c>
      <c r="B3" s="15"/>
      <c r="C3" s="15"/>
      <c r="D3" s="15"/>
      <c r="E3" s="15"/>
    </row>
    <row r="4" customFormat="false" ht="15" hidden="false" customHeight="true" outlineLevel="0" collapsed="false">
      <c r="B4" s="15" t="s">
        <v>48</v>
      </c>
      <c r="C4" s="15" t="s">
        <v>49</v>
      </c>
    </row>
    <row r="7" customFormat="false" ht="19.5" hidden="false" customHeight="true" outlineLevel="0" collapsed="false">
      <c r="A7" s="6" t="s">
        <v>50</v>
      </c>
      <c r="B7" s="7"/>
      <c r="C7" s="7"/>
      <c r="D7" s="7"/>
      <c r="E7" s="7"/>
      <c r="F7" s="7"/>
      <c r="G7" s="7"/>
    </row>
    <row r="8" customFormat="false" ht="15" hidden="false" customHeight="true" outlineLevel="0" collapsed="false">
      <c r="A8" s="8" t="s">
        <v>51</v>
      </c>
      <c r="B8" s="10" t="n">
        <v>0.1</v>
      </c>
      <c r="C8" s="3" t="s">
        <v>52</v>
      </c>
    </row>
    <row r="9" customFormat="false" ht="15" hidden="false" customHeight="true" outlineLevel="0" collapsed="false">
      <c r="A9" s="8" t="s">
        <v>53</v>
      </c>
      <c r="B9" s="10" t="n">
        <v>0.1</v>
      </c>
      <c r="C9" s="3" t="s">
        <v>54</v>
      </c>
    </row>
    <row r="10" customFormat="false" ht="15" hidden="false" customHeight="true" outlineLevel="0" collapsed="false">
      <c r="A10" s="8" t="s">
        <v>55</v>
      </c>
      <c r="B10" s="10" t="n">
        <v>0</v>
      </c>
      <c r="C10" s="3" t="s">
        <v>56</v>
      </c>
    </row>
    <row r="12" customFormat="false" ht="19.5" hidden="false" customHeight="true" outlineLevel="0" collapsed="false">
      <c r="A12" s="6" t="s">
        <v>57</v>
      </c>
      <c r="B12" s="7"/>
      <c r="C12" s="7"/>
      <c r="D12" s="7"/>
      <c r="E12" s="7"/>
      <c r="F12" s="7"/>
      <c r="G12" s="7"/>
    </row>
    <row r="13" customFormat="false" ht="30" hidden="false" customHeight="true" outlineLevel="0" collapsed="false">
      <c r="A13" s="11" t="s">
        <v>58</v>
      </c>
      <c r="B13" s="11" t="s">
        <v>59</v>
      </c>
      <c r="C13" s="11" t="s">
        <v>60</v>
      </c>
      <c r="D13" s="11" t="s">
        <v>61</v>
      </c>
      <c r="E13" s="11" t="s">
        <v>62</v>
      </c>
    </row>
    <row r="14" customFormat="false" ht="15" hidden="false" customHeight="true" outlineLevel="0" collapsed="false">
      <c r="A14" s="22" t="s">
        <v>63</v>
      </c>
      <c r="B14" s="14" t="n">
        <f aca="false">Takeoff!I27</f>
        <v>3</v>
      </c>
      <c r="C14" s="23" t="s">
        <v>64</v>
      </c>
      <c r="D14" s="24" t="n">
        <v>185</v>
      </c>
      <c r="E14" s="25" t="n">
        <f aca="false">IFERROR(N(B14)*N(D14),0)</f>
        <v>555</v>
      </c>
      <c r="G14" s="3" t="s">
        <v>65</v>
      </c>
    </row>
    <row r="15" customFormat="false" ht="15" hidden="false" customHeight="true" outlineLevel="0" collapsed="false">
      <c r="A15" s="22" t="s">
        <v>66</v>
      </c>
      <c r="B15" s="9" t="n">
        <v>0</v>
      </c>
      <c r="C15" s="23" t="s">
        <v>67</v>
      </c>
      <c r="D15" s="24" t="n">
        <v>42</v>
      </c>
      <c r="E15" s="25" t="n">
        <f aca="false">IFERROR(N(B15)*N(D15),0)</f>
        <v>0</v>
      </c>
      <c r="G15" s="3" t="s">
        <v>68</v>
      </c>
    </row>
    <row r="16" customFormat="false" ht="15" hidden="false" customHeight="true" outlineLevel="0" collapsed="false">
      <c r="A16" s="22" t="s">
        <v>69</v>
      </c>
      <c r="B16" s="9" t="n">
        <v>0</v>
      </c>
      <c r="C16" s="23" t="s">
        <v>67</v>
      </c>
      <c r="D16" s="24" t="n">
        <v>38</v>
      </c>
      <c r="E16" s="25" t="n">
        <f aca="false">IFERROR(N(B16)*N(D16),0)</f>
        <v>0</v>
      </c>
      <c r="G16" s="3"/>
    </row>
    <row r="17" customFormat="false" ht="15" hidden="false" customHeight="true" outlineLevel="0" collapsed="false">
      <c r="A17" s="22" t="s">
        <v>70</v>
      </c>
      <c r="B17" s="9" t="n">
        <v>0</v>
      </c>
      <c r="C17" s="23" t="s">
        <v>71</v>
      </c>
      <c r="D17" s="24" t="n">
        <v>34</v>
      </c>
      <c r="E17" s="25" t="n">
        <f aca="false">IFERROR(N(B17)*N(D17),0)</f>
        <v>0</v>
      </c>
      <c r="G17" s="3" t="s">
        <v>72</v>
      </c>
    </row>
    <row r="18" customFormat="false" ht="15" hidden="false" customHeight="true" outlineLevel="0" collapsed="false">
      <c r="A18" s="22" t="s">
        <v>73</v>
      </c>
      <c r="B18" s="9" t="n">
        <v>0</v>
      </c>
      <c r="C18" s="23" t="s">
        <v>74</v>
      </c>
      <c r="D18" s="24" t="n">
        <v>3.8</v>
      </c>
      <c r="E18" s="25" t="n">
        <f aca="false">IFERROR(N(B18)*N(D18),0)</f>
        <v>0</v>
      </c>
      <c r="G18" s="3"/>
    </row>
    <row r="19" customFormat="false" ht="15" hidden="false" customHeight="true" outlineLevel="0" collapsed="false">
      <c r="A19" s="22" t="s">
        <v>75</v>
      </c>
      <c r="B19" s="9" t="n">
        <v>0</v>
      </c>
      <c r="C19" s="23" t="s">
        <v>76</v>
      </c>
      <c r="D19" s="24" t="n">
        <v>0.28</v>
      </c>
      <c r="E19" s="25" t="n">
        <f aca="false">IFERROR(N(B19)*N(D19),0)</f>
        <v>0</v>
      </c>
      <c r="G19" s="3"/>
    </row>
    <row r="20" customFormat="false" ht="15" hidden="false" customHeight="true" outlineLevel="0" collapsed="false">
      <c r="A20" s="22" t="s">
        <v>77</v>
      </c>
      <c r="B20" s="9" t="n">
        <v>0</v>
      </c>
      <c r="C20" s="23" t="s">
        <v>78</v>
      </c>
      <c r="D20" s="24" t="n">
        <v>45</v>
      </c>
      <c r="E20" s="25" t="n">
        <f aca="false">IFERROR(N(B20)*N(D20),0)</f>
        <v>0</v>
      </c>
      <c r="G20" s="3"/>
    </row>
    <row r="21" customFormat="false" ht="15" hidden="false" customHeight="true" outlineLevel="0" collapsed="false">
      <c r="A21" s="22" t="s">
        <v>79</v>
      </c>
      <c r="B21" s="9" t="n">
        <v>0</v>
      </c>
      <c r="C21" s="23" t="s">
        <v>78</v>
      </c>
      <c r="D21" s="24" t="n">
        <v>265</v>
      </c>
      <c r="E21" s="25" t="n">
        <f aca="false">IFERROR(N(B21)*N(D21),0)</f>
        <v>0</v>
      </c>
      <c r="G21" s="3"/>
    </row>
    <row r="22" customFormat="false" ht="15" hidden="false" customHeight="true" outlineLevel="0" collapsed="false">
      <c r="A22" s="22" t="s">
        <v>80</v>
      </c>
      <c r="B22" s="9" t="n">
        <v>0</v>
      </c>
      <c r="C22" s="23" t="s">
        <v>81</v>
      </c>
      <c r="D22" s="24" t="n">
        <v>0</v>
      </c>
      <c r="E22" s="25" t="n">
        <f aca="false">IFERROR(N(B22)*N(D22),0)</f>
        <v>0</v>
      </c>
      <c r="G22" s="3"/>
    </row>
    <row r="23" customFormat="false" ht="15" hidden="false" customHeight="true" outlineLevel="0" collapsed="false">
      <c r="A23" s="22" t="s">
        <v>82</v>
      </c>
      <c r="B23" s="9" t="n">
        <v>1</v>
      </c>
      <c r="C23" s="23" t="s">
        <v>78</v>
      </c>
      <c r="D23" s="24" t="n">
        <v>145</v>
      </c>
      <c r="E23" s="25" t="n">
        <f aca="false">IFERROR(N(B23)*N(D23),0)</f>
        <v>145</v>
      </c>
      <c r="G23" s="3" t="s">
        <v>83</v>
      </c>
    </row>
    <row r="24" customFormat="false" ht="15" hidden="false" customHeight="true" outlineLevel="0" collapsed="false">
      <c r="A24" s="22" t="s">
        <v>84</v>
      </c>
      <c r="B24" s="9" t="n">
        <v>0</v>
      </c>
      <c r="C24" s="23" t="s">
        <v>78</v>
      </c>
      <c r="D24" s="24" t="n">
        <v>0</v>
      </c>
      <c r="E24" s="25" t="n">
        <f aca="false">IFERROR(N(B24)*N(D24),0)</f>
        <v>0</v>
      </c>
      <c r="G24" s="3"/>
    </row>
    <row r="25" customFormat="false" ht="15" hidden="false" customHeight="true" outlineLevel="0" collapsed="false">
      <c r="A25" s="16" t="s">
        <v>85</v>
      </c>
      <c r="B25" s="17"/>
      <c r="C25" s="17"/>
      <c r="D25" s="17"/>
      <c r="E25" s="26" t="n">
        <f aca="false">SUM(E14:E24)</f>
        <v>700</v>
      </c>
    </row>
    <row r="27" customFormat="false" ht="19.5" hidden="false" customHeight="true" outlineLevel="0" collapsed="false">
      <c r="A27" s="6" t="s">
        <v>86</v>
      </c>
      <c r="B27" s="7"/>
      <c r="C27" s="7"/>
      <c r="D27" s="7"/>
      <c r="E27" s="7"/>
      <c r="F27" s="7"/>
      <c r="G27" s="7"/>
    </row>
    <row r="28" customFormat="false" ht="30" hidden="false" customHeight="true" outlineLevel="0" collapsed="false">
      <c r="A28" s="11" t="s">
        <v>58</v>
      </c>
      <c r="B28" s="11" t="s">
        <v>59</v>
      </c>
      <c r="C28" s="11" t="s">
        <v>60</v>
      </c>
      <c r="D28" s="11" t="s">
        <v>87</v>
      </c>
      <c r="E28" s="11" t="s">
        <v>62</v>
      </c>
    </row>
    <row r="29" customFormat="false" ht="15" hidden="false" customHeight="true" outlineLevel="0" collapsed="false">
      <c r="A29" s="22" t="s">
        <v>88</v>
      </c>
      <c r="B29" s="27" t="n">
        <v>24</v>
      </c>
      <c r="C29" s="23" t="s">
        <v>89</v>
      </c>
      <c r="D29" s="24" t="n">
        <v>52</v>
      </c>
      <c r="E29" s="25" t="n">
        <f aca="false">IFERROR(N(B29)*N(D29),0)</f>
        <v>1248</v>
      </c>
      <c r="G29" s="3" t="s">
        <v>90</v>
      </c>
    </row>
    <row r="30" customFormat="false" ht="15" hidden="false" customHeight="true" outlineLevel="0" collapsed="false">
      <c r="A30" s="22" t="s">
        <v>91</v>
      </c>
      <c r="B30" s="27" t="n">
        <v>6</v>
      </c>
      <c r="C30" s="23" t="s">
        <v>92</v>
      </c>
      <c r="D30" s="24" t="n">
        <v>65</v>
      </c>
      <c r="E30" s="25" t="n">
        <f aca="false">IFERROR(N(B30)*N(D30),0)</f>
        <v>390</v>
      </c>
      <c r="G30" s="3"/>
    </row>
    <row r="31" customFormat="false" ht="15" hidden="false" customHeight="true" outlineLevel="0" collapsed="false">
      <c r="A31" s="22" t="s">
        <v>93</v>
      </c>
      <c r="B31" s="27" t="n">
        <v>0</v>
      </c>
      <c r="C31" s="23" t="s">
        <v>92</v>
      </c>
      <c r="D31" s="24" t="n">
        <v>65</v>
      </c>
      <c r="E31" s="25" t="n">
        <f aca="false">IFERROR(N(B31)*N(D31),0)</f>
        <v>0</v>
      </c>
      <c r="G31" s="3" t="s">
        <v>94</v>
      </c>
    </row>
    <row r="32" customFormat="false" ht="15" hidden="false" customHeight="true" outlineLevel="0" collapsed="false">
      <c r="A32" s="22" t="s">
        <v>95</v>
      </c>
      <c r="B32" s="27" t="n">
        <v>0</v>
      </c>
      <c r="C32" s="23" t="s">
        <v>96</v>
      </c>
      <c r="D32" s="24" t="n">
        <v>385</v>
      </c>
      <c r="E32" s="25" t="n">
        <f aca="false">IFERROR(N(B32)*N(D32),0)</f>
        <v>0</v>
      </c>
      <c r="G32" s="3"/>
    </row>
    <row r="33" customFormat="false" ht="15" hidden="false" customHeight="true" outlineLevel="0" collapsed="false">
      <c r="A33" s="22" t="s">
        <v>97</v>
      </c>
      <c r="B33" s="27" t="n">
        <v>0</v>
      </c>
      <c r="C33" s="23" t="s">
        <v>92</v>
      </c>
      <c r="D33" s="24" t="n">
        <v>55</v>
      </c>
      <c r="E33" s="25" t="n">
        <f aca="false">IFERROR(N(B33)*N(D33),0)</f>
        <v>0</v>
      </c>
      <c r="G33" s="3"/>
    </row>
    <row r="34" customFormat="false" ht="15" hidden="false" customHeight="true" outlineLevel="0" collapsed="false">
      <c r="A34" s="22" t="s">
        <v>98</v>
      </c>
      <c r="B34" s="27" t="n">
        <v>0</v>
      </c>
      <c r="C34" s="23" t="s">
        <v>99</v>
      </c>
      <c r="D34" s="24" t="n">
        <v>95</v>
      </c>
      <c r="E34" s="25" t="n">
        <f aca="false">IFERROR(N(B34)*N(D34),0)</f>
        <v>0</v>
      </c>
      <c r="G34" s="3" t="s">
        <v>100</v>
      </c>
    </row>
    <row r="35" customFormat="false" ht="15" hidden="false" customHeight="true" outlineLevel="0" collapsed="false">
      <c r="A35" s="22" t="s">
        <v>101</v>
      </c>
      <c r="B35" s="27" t="n">
        <v>0</v>
      </c>
      <c r="C35" s="23" t="s">
        <v>102</v>
      </c>
      <c r="D35" s="24" t="n">
        <v>85</v>
      </c>
      <c r="E35" s="25" t="n">
        <f aca="false">IFERROR(N(B35)*N(D35),0)</f>
        <v>0</v>
      </c>
      <c r="G35" s="3" t="s">
        <v>103</v>
      </c>
    </row>
    <row r="36" customFormat="false" ht="15" hidden="false" customHeight="true" outlineLevel="0" collapsed="false">
      <c r="A36" s="22" t="s">
        <v>104</v>
      </c>
      <c r="B36" s="27" t="n">
        <v>0</v>
      </c>
      <c r="C36" s="23" t="s">
        <v>92</v>
      </c>
      <c r="D36" s="24" t="n">
        <v>52</v>
      </c>
      <c r="E36" s="25" t="n">
        <f aca="false">IFERROR(N(B36)*N(D36),0)</f>
        <v>0</v>
      </c>
      <c r="G36" s="3"/>
    </row>
    <row r="37" customFormat="false" ht="15" hidden="false" customHeight="true" outlineLevel="0" collapsed="false">
      <c r="A37" s="16" t="s">
        <v>105</v>
      </c>
      <c r="B37" s="17"/>
      <c r="C37" s="17"/>
      <c r="D37" s="17"/>
      <c r="E37" s="26" t="n">
        <f aca="false">SUM(E29:E36)</f>
        <v>1638</v>
      </c>
    </row>
    <row r="39" customFormat="false" ht="19.5" hidden="false" customHeight="true" outlineLevel="0" collapsed="false">
      <c r="A39" s="6" t="s">
        <v>106</v>
      </c>
      <c r="B39" s="7"/>
      <c r="C39" s="7"/>
      <c r="D39" s="7"/>
      <c r="E39" s="7"/>
      <c r="F39" s="7"/>
      <c r="G39" s="7"/>
    </row>
    <row r="40" customFormat="false" ht="15" hidden="false" customHeight="true" outlineLevel="0" collapsed="false">
      <c r="A40" s="8" t="s">
        <v>107</v>
      </c>
      <c r="E40" s="25" t="n">
        <f aca="false">E25</f>
        <v>700</v>
      </c>
    </row>
    <row r="41" customFormat="false" ht="15" hidden="false" customHeight="true" outlineLevel="0" collapsed="false">
      <c r="A41" s="8" t="s">
        <v>108</v>
      </c>
      <c r="E41" s="25" t="n">
        <f aca="false">E37</f>
        <v>1638</v>
      </c>
    </row>
    <row r="42" customFormat="false" ht="15" hidden="false" customHeight="true" outlineLevel="0" collapsed="false">
      <c r="A42" s="16" t="s">
        <v>109</v>
      </c>
      <c r="B42" s="17"/>
      <c r="C42" s="17"/>
      <c r="D42" s="17"/>
      <c r="E42" s="26" t="n">
        <f aca="false">E40+E41</f>
        <v>2338</v>
      </c>
    </row>
    <row r="43" customFormat="false" ht="15" hidden="false" customHeight="true" outlineLevel="0" collapsed="false">
      <c r="A43" s="8" t="s">
        <v>51</v>
      </c>
      <c r="B43" s="28"/>
      <c r="C43" s="28"/>
      <c r="D43" s="28"/>
      <c r="E43" s="25" t="n">
        <f aca="false">E42*$B$8</f>
        <v>233.8</v>
      </c>
    </row>
    <row r="44" customFormat="false" ht="15" hidden="false" customHeight="true" outlineLevel="0" collapsed="false">
      <c r="A44" s="8" t="s">
        <v>110</v>
      </c>
      <c r="B44" s="28"/>
      <c r="C44" s="28"/>
      <c r="D44" s="28"/>
      <c r="E44" s="25" t="n">
        <f aca="false">E42+E43</f>
        <v>2571.8</v>
      </c>
    </row>
    <row r="45" customFormat="false" ht="15" hidden="false" customHeight="true" outlineLevel="0" collapsed="false">
      <c r="A45" s="8" t="s">
        <v>53</v>
      </c>
      <c r="B45" s="28"/>
      <c r="C45" s="28"/>
      <c r="D45" s="28"/>
      <c r="E45" s="25" t="n">
        <f aca="false">E44*$B$9</f>
        <v>257.18</v>
      </c>
    </row>
    <row r="46" customFormat="false" ht="15" hidden="false" customHeight="true" outlineLevel="0" collapsed="false">
      <c r="A46" s="8" t="s">
        <v>111</v>
      </c>
      <c r="B46" s="28"/>
      <c r="C46" s="28"/>
      <c r="D46" s="28"/>
      <c r="E46" s="25" t="n">
        <f aca="false">E44+E45</f>
        <v>2828.98</v>
      </c>
    </row>
    <row r="47" customFormat="false" ht="15" hidden="false" customHeight="true" outlineLevel="0" collapsed="false">
      <c r="A47" s="8" t="s">
        <v>55</v>
      </c>
      <c r="B47" s="28"/>
      <c r="C47" s="28"/>
      <c r="D47" s="28"/>
      <c r="E47" s="25" t="n">
        <f aca="false">E46*$B$10</f>
        <v>0</v>
      </c>
    </row>
    <row r="48" customFormat="false" ht="15.75" hidden="false" customHeight="true" outlineLevel="0" collapsed="false">
      <c r="A48" s="29" t="s">
        <v>112</v>
      </c>
      <c r="B48" s="29"/>
      <c r="C48" s="29"/>
      <c r="D48" s="29"/>
      <c r="E48" s="30" t="n">
        <f aca="false">E46+E47</f>
        <v>2828.98</v>
      </c>
    </row>
    <row r="50" customFormat="false" ht="15" hidden="false" customHeight="true" outlineLevel="0" collapsed="false">
      <c r="A50" s="20" t="s">
        <v>113</v>
      </c>
      <c r="E50" s="25" t="n">
        <f aca="false">IFERROR(E46/Takeoff!D27,0)</f>
        <v>2.82898</v>
      </c>
    </row>
    <row r="51" customFormat="false" ht="15" hidden="false" customHeight="true" outlineLevel="0" collapsed="false">
      <c r="A51" s="20" t="s">
        <v>114</v>
      </c>
      <c r="E51" s="31" t="n">
        <f aca="false">IFERROR((E46-E42)/E46,0)</f>
        <v>0.173553719008264</v>
      </c>
    </row>
  </sheetData>
  <mergeCells count="1">
    <mergeCell ref="B3:E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2026-08-20T02:09:22Z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