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Measurements" sheetId="2" state="visible" r:id="rId4"/>
    <sheet name="Estimate" sheetId="3" state="visible" r:id="rId5"/>
  </sheets>
  <definedNames>
    <definedName function="false" hidden="false" localSheetId="2" name="_xlnm.Print_Area" vbProcedure="false">Estimate!$A$1:$E$79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<sst xmlns="http://schemas.openxmlformats.org/spreadsheetml/2006/main" count="176" uniqueCount="153">
  <si>
    <t xml:space="preserve">ROOFING ESTIMATE TEMPLATE</t>
  </si>
  <si>
    <t xml:space="preserve">A working estimator with the roofing math built in - not a blank form you have to fill in by hand.</t>
  </si>
  <si>
    <t xml:space="preserve">HOW TO USE THIS</t>
  </si>
  <si>
    <t xml:space="preserve">1.  Go to the 'Measurements' tab. Enter each roof plane: length, width and pitch. The sheet converts</t>
  </si>
  <si>
    <t xml:space="preserve">     footprint to actual sloped area for you using the correct pitch multiplier.</t>
  </si>
  <si>
    <t xml:space="preserve">2.  Enter your linear measurements (eaves, rakes, ridge, hips, valleys) in the same tab.</t>
  </si>
  <si>
    <t xml:space="preserve">3.  Go to the 'Estimate' tab. Set your waste %, your crew rates and your material prices at the top.</t>
  </si>
  <si>
    <t xml:space="preserve">     Material quantities calculate themselves from your measurements.</t>
  </si>
  <si>
    <t xml:space="preserve">4.  Check the Overhead and Profit lines. They are pre-set to 10% and 10%. Do not zero them out.</t>
  </si>
  <si>
    <t xml:space="preserve">5.  Print or PDF the Estimate tab. It is already laid out to fit one page.</t>
  </si>
  <si>
    <t xml:space="preserve">COLOUR CODE</t>
  </si>
  <si>
    <t xml:space="preserve">Blue text on a cream background  =  you type here.</t>
  </si>
  <si>
    <t xml:space="preserve">Black text  =  a formula. Leave it alone unless you know what you are changing.</t>
  </si>
  <si>
    <t xml:space="preserve">THE ONE THING MOST ESTIMATES GET WRONG</t>
  </si>
  <si>
    <t xml:space="preserve">Overhead and profit are not the same thing, and neither one is optional.</t>
  </si>
  <si>
    <t xml:space="preserve">Overhead is what it costs you to exist - truck, insurance, phone, the person answering it. If you do not</t>
  </si>
  <si>
    <t xml:space="preserve">recover it on every job, you are paying for those jobs yourself. Profit is what is left after overhead,</t>
  </si>
  <si>
    <t xml:space="preserve">and it is what lets you replace a truck or survive a slow February.</t>
  </si>
  <si>
    <t xml:space="preserve">The long-standing industry benchmark is 10% overhead and 10% profit, applied in that order. This template</t>
  </si>
  <si>
    <t xml:space="preserve">applies them that way by default. If your real overhead rate is higher, change the input - but change it</t>
  </si>
  <si>
    <t xml:space="preserve">because you measured it, not because a customer pushed back.</t>
  </si>
  <si>
    <t xml:space="preserve">PITCH MULTIPLIERS - THE MATH THIS SHEET DOES FOR YOU</t>
  </si>
  <si>
    <t xml:space="preserve">A roof's footprint is not its area. A 6/12 roof has 11.8% more surface than the ground it covers.</t>
  </si>
  <si>
    <t xml:space="preserve">Multiplier = SQRT(1 + (pitch/12)^2).   4/12 = 1.054   6/12 = 1.118   8/12 = 1.202   12/12 = 1.414</t>
  </si>
  <si>
    <t xml:space="preserve">Estimating off footprint is the single most common way roofers lose money on a bid.</t>
  </si>
  <si>
    <t xml:space="preserve">ASSUMPTIONS BUILT INTO THE MATERIAL QUANTITIES</t>
  </si>
  <si>
    <t xml:space="preserve">Shingles: 3 bundles per square.   Synthetic underlayment: 10 squares per roll.</t>
  </si>
  <si>
    <t xml:space="preserve">Ice &amp; water shield: 200 sq ft per roll, run 3 ft up from the eave.   Drip edge: 10 ft per stick.</t>
  </si>
  <si>
    <t xml:space="preserve">Starter strip: 100 linear ft per bundle.   Hip &amp; ridge cap: 20 linear ft per bundle.   Nails: 2.5 lb per square.</t>
  </si>
  <si>
    <t xml:space="preserve">Every one of these is a visible cell on the Estimate tab. Change any that do not match your supplier.</t>
  </si>
  <si>
    <t xml:space="preserve">DISCLAIMER</t>
  </si>
  <si>
    <t xml:space="preserve">This is an estimating aid, not a substitute for measuring the roof and knowing your own costs. Verify</t>
  </si>
  <si>
    <t xml:space="preserve">quantities against your supplier's coverage figures before ordering. Check local code for ice &amp; water</t>
  </si>
  <si>
    <t xml:space="preserve">shield requirements, permits and licensing. Nothing here is legal or tax advice.</t>
  </si>
  <si>
    <t xml:space="preserve">ROOF MEASUREMENTS</t>
  </si>
  <si>
    <t xml:space="preserve">Enter one row per roof plane. Blue cells on cream are yours; everything else calculates.</t>
  </si>
  <si>
    <t xml:space="preserve">  ROOF PLANES</t>
  </si>
  <si>
    <t xml:space="preserve">Section / plane</t>
  </si>
  <si>
    <t xml:space="preserve">Length (ft)</t>
  </si>
  <si>
    <t xml:space="preserve">Width (ft)</t>
  </si>
  <si>
    <t xml:space="preserve">Pitch (x/12)</t>
  </si>
  <si>
    <t xml:space="preserve">Footprint (sq ft)</t>
  </si>
  <si>
    <t xml:space="preserve">Pitch multiplier</t>
  </si>
  <si>
    <t xml:space="preserve">Actual area (sq ft)</t>
  </si>
  <si>
    <t xml:space="preserve">Squares</t>
  </si>
  <si>
    <t xml:space="preserve">EXAMPLE - main house (delete)</t>
  </si>
  <si>
    <t xml:space="preserve">TOTAL</t>
  </si>
  <si>
    <t xml:space="preserve">Squares = actual sloped area / 100. This total feeds the Estimate tab automatically.</t>
  </si>
  <si>
    <t xml:space="preserve">  LINEAR MEASUREMENTS</t>
  </si>
  <si>
    <t xml:space="preserve">Run</t>
  </si>
  <si>
    <t xml:space="preserve">Linear ft</t>
  </si>
  <si>
    <t xml:space="preserve">What it drives</t>
  </si>
  <si>
    <t xml:space="preserve">Eaves (bottom edges)</t>
  </si>
  <si>
    <t xml:space="preserve">Drip edge, starter strip, ice &amp; water shield</t>
  </si>
  <si>
    <t xml:space="preserve">Rakes (sloped edges)</t>
  </si>
  <si>
    <t xml:space="preserve">Drip edge</t>
  </si>
  <si>
    <t xml:space="preserve">Ridges</t>
  </si>
  <si>
    <t xml:space="preserve">Hip &amp; ridge cap</t>
  </si>
  <si>
    <t xml:space="preserve">Hips</t>
  </si>
  <si>
    <t xml:space="preserve">Valleys</t>
  </si>
  <si>
    <t xml:space="preserve">Valley metal, extra waste</t>
  </si>
  <si>
    <t xml:space="preserve">The example numbers above match the example roof plane. Overwrite them with your own.</t>
  </si>
  <si>
    <t xml:space="preserve">ROOFING ESTIMATE</t>
  </si>
  <si>
    <t xml:space="preserve">[ YOUR COMPANY NAME ]  |  Phone  |  Email  |  Licence #</t>
  </si>
  <si>
    <t xml:space="preserve">  JOB INFORMATION</t>
  </si>
  <si>
    <t xml:space="preserve">Customer name</t>
  </si>
  <si>
    <t xml:space="preserve">Job address</t>
  </si>
  <si>
    <t xml:space="preserve">Estimate #</t>
  </si>
  <si>
    <t xml:space="preserve">Date</t>
  </si>
  <si>
    <t xml:space="preserve">Valid for (days)</t>
  </si>
  <si>
    <t xml:space="preserve">  PRICING INPUTS  -  set these once, they drive everything below</t>
  </si>
  <si>
    <t xml:space="preserve">Waste factor</t>
  </si>
  <si>
    <t xml:space="preserve">10-12% simple roof, 15%+ with valleys or cut-up</t>
  </si>
  <si>
    <t xml:space="preserve">Overhead</t>
  </si>
  <si>
    <t xml:space="preserve">Your cost to exist. Not optional.</t>
  </si>
  <si>
    <t xml:space="preserve">Profit</t>
  </si>
  <si>
    <t xml:space="preserve">Applied after overhead.</t>
  </si>
  <si>
    <t xml:space="preserve">Sales tax</t>
  </si>
  <si>
    <t xml:space="preserve">Set to your local rate, or 0 if not taxable</t>
  </si>
  <si>
    <t xml:space="preserve">Layers to tear off</t>
  </si>
  <si>
    <t xml:space="preserve">0 if going over existing</t>
  </si>
  <si>
    <t xml:space="preserve">  QUANTITIES  -  pulled from the Measurements tab</t>
  </si>
  <si>
    <t xml:space="preserve">Total squares (measured)</t>
  </si>
  <si>
    <t xml:space="preserve">Squares including waste</t>
  </si>
  <si>
    <t xml:space="preserve">Eaves (LF)</t>
  </si>
  <si>
    <t xml:space="preserve">Rakes (LF)</t>
  </si>
  <si>
    <t xml:space="preserve">Ridge + hips (LF)</t>
  </si>
  <si>
    <t xml:space="preserve">  MATERIALS</t>
  </si>
  <si>
    <t xml:space="preserve">Item</t>
  </si>
  <si>
    <t xml:space="preserve">Qty</t>
  </si>
  <si>
    <t xml:space="preserve">Coverage</t>
  </si>
  <si>
    <t xml:space="preserve">Unit cost</t>
  </si>
  <si>
    <t xml:space="preserve">Line total</t>
  </si>
  <si>
    <t xml:space="preserve">Architectural shingles</t>
  </si>
  <si>
    <t xml:space="preserve">bundles per square</t>
  </si>
  <si>
    <t xml:space="preserve">Synthetic underlayment</t>
  </si>
  <si>
    <t xml:space="preserve">squares per roll</t>
  </si>
  <si>
    <t xml:space="preserve">Ice &amp; water shield</t>
  </si>
  <si>
    <t xml:space="preserve">sq ft per roll</t>
  </si>
  <si>
    <t xml:space="preserve">Starter strip</t>
  </si>
  <si>
    <t xml:space="preserve">LF per bundle</t>
  </si>
  <si>
    <t xml:space="preserve">ft per stick</t>
  </si>
  <si>
    <t xml:space="preserve">Roofing nails</t>
  </si>
  <si>
    <t xml:space="preserve">lb per square</t>
  </si>
  <si>
    <t xml:space="preserve">Pipe boots / flashing</t>
  </si>
  <si>
    <t xml:space="preserve">ea</t>
  </si>
  <si>
    <t xml:space="preserve">count them off the roof</t>
  </si>
  <si>
    <t xml:space="preserve">Ridge vent</t>
  </si>
  <si>
    <t xml:space="preserve">Other material</t>
  </si>
  <si>
    <t xml:space="preserve">Materials subtotal</t>
  </si>
  <si>
    <t xml:space="preserve">  LABOUR</t>
  </si>
  <si>
    <t xml:space="preserve">Unit</t>
  </si>
  <si>
    <t xml:space="preserve">Rate</t>
  </si>
  <si>
    <t xml:space="preserve">Tear-off</t>
  </si>
  <si>
    <t xml:space="preserve">sq</t>
  </si>
  <si>
    <t xml:space="preserve">per square, per layer</t>
  </si>
  <si>
    <t xml:space="preserve">Install shingles</t>
  </si>
  <si>
    <t xml:space="preserve">per square</t>
  </si>
  <si>
    <t xml:space="preserve">Steep / complex pitch surcharge</t>
  </si>
  <si>
    <t xml:space="preserve">squares over 8/12 pitch</t>
  </si>
  <si>
    <t xml:space="preserve">Flashing &amp; detail work</t>
  </si>
  <si>
    <t xml:space="preserve">hr</t>
  </si>
  <si>
    <t xml:space="preserve">Other labour</t>
  </si>
  <si>
    <t xml:space="preserve">Labour subtotal</t>
  </si>
  <si>
    <t xml:space="preserve">  DISPOSAL, PERMITS &amp; OTHER</t>
  </si>
  <si>
    <t xml:space="preserve">Cost</t>
  </si>
  <si>
    <t xml:space="preserve">Dumpster / disposal</t>
  </si>
  <si>
    <t xml:space="preserve">Permit</t>
  </si>
  <si>
    <t xml:space="preserve">Equipment rental</t>
  </si>
  <si>
    <t xml:space="preserve">day</t>
  </si>
  <si>
    <t xml:space="preserve">Other</t>
  </si>
  <si>
    <t xml:space="preserve">Other subtotal</t>
  </si>
  <si>
    <t xml:space="preserve">  ESTIMATE SUMMARY</t>
  </si>
  <si>
    <t xml:space="preserve">Materials</t>
  </si>
  <si>
    <t xml:space="preserve">Labour</t>
  </si>
  <si>
    <t xml:space="preserve">Disposal, permits &amp; other</t>
  </si>
  <si>
    <t xml:space="preserve">JOB COST</t>
  </si>
  <si>
    <t xml:space="preserve">Subtotal after overhead</t>
  </si>
  <si>
    <t xml:space="preserve">Price before tax</t>
  </si>
  <si>
    <t xml:space="preserve">TOTAL ESTIMATE</t>
  </si>
  <si>
    <t xml:space="preserve">Price per square (sanity check)</t>
  </si>
  <si>
    <t xml:space="preserve">If this is wildly off your usual number, something above is wrong.</t>
  </si>
  <si>
    <t xml:space="preserve">Gross margin %</t>
  </si>
  <si>
    <t xml:space="preserve">Price less job cost, over price.</t>
  </si>
  <si>
    <t xml:space="preserve">  TERMS &amp; ACCEPTANCE</t>
  </si>
  <si>
    <t xml:space="preserve">This estimate is based on the measurements and scope recorded above. Concealed damage found after tear-off</t>
  </si>
  <si>
    <t xml:space="preserve">(rotten decking, inadequate ventilation, structural issues) is not included and will be quoted as a written</t>
  </si>
  <si>
    <t xml:space="preserve">change order before that work proceeds.</t>
  </si>
  <si>
    <t xml:space="preserve">Payment terms: ______% deposit on scheduling, balance on completion.</t>
  </si>
  <si>
    <t xml:space="preserve">This price is valid for the number of days shown at the top of this sheet.</t>
  </si>
  <si>
    <t xml:space="preserve">Customer signature: ______________________________</t>
  </si>
  <si>
    <t xml:space="preserve">Date: ________________</t>
  </si>
  <si>
    <t xml:space="preserve">Contractor signature: ____________________________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</si>
</sst>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"/>
    <numFmt numFmtId="166" formatCode="#,##0.00"/>
    <numFmt numFmtId="167" formatCode="#,##0"/>
    <numFmt numFmtId="168" formatCode="0.0%"/>
    <numFmt numFmtId="169" formatCode="\$#,##0.00;&quot;($&quot;#,##0.00\);\-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3864"/>
      <name val="Arial"/>
      <family val="0"/>
      <charset val="1"/>
    </font>
    <font>
      <i val="true"/>
      <sz val="9"/>
      <color rgb="FF595959"/>
      <name val="Arial"/>
      <family val="0"/>
      <charset val="1"/>
    </font>
    <font>
      <b val="true"/>
      <sz val="11"/>
      <color rgb="FF1F3864"/>
      <name val="Arial"/>
      <family val="0"/>
      <charset val="1"/>
    </font>
    <font>
      <sz val="1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b val="true"/>
      <sz val="10"/>
      <name val="Arial"/>
      <family val="0"/>
      <charset val="1"/>
    </font>
    <font>
      <i val="true"/>
      <sz val="10"/>
      <color rgb="FF0000FF"/>
      <name val="Arial"/>
      <family val="0"/>
      <charset val="1"/>
    </font>
    <font>
      <sz val="10"/>
      <color rgb="FF00000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2"/>
      <color rgb="FF1F3864"/>
      <name val="Arial"/>
      <family val="0"/>
      <charset val="1"/>
    </font>
    <font>
      <b val="true"/>
      <sz val="13"/>
      <color rgb="FFFFFFF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EDEDED"/>
        <bgColor rgb="FFD9E2F3"/>
      </patternFill>
    </fill>
    <fill>
      <patternFill patternType="solid">
        <fgColor rgb="FFFFF2CC"/>
        <bgColor rgb="FFEDEDED"/>
      </patternFill>
    </fill>
    <fill>
      <patternFill patternType="solid">
        <fgColor rgb="FFD9E2F3"/>
        <bgColor rgb="FFEDEDED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1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1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5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3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12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12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1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1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2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12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9" fontId="11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13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2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4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9" fontId="14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9" fontId="1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8" fontId="1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EDEDED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B4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100"/>
  </cols>
  <sheetData>
    <row r="2" customFormat="false" ht="19.5" hidden="false" customHeight="true" outlineLevel="0" collapsed="false">
      <c r="B2" s="2" t="s">
        <v>0</v>
      </c>
    </row>
    <row r="3" customFormat="false" ht="15" hidden="false" customHeight="true" outlineLevel="0" collapsed="false">
      <c r="B3" s="3" t="s">
        <v>1</v>
      </c>
    </row>
    <row r="5" customFormat="false" ht="15" hidden="false" customHeight="true" outlineLevel="0" collapsed="false">
      <c r="B5" s="4" t="s">
        <v>2</v>
      </c>
    </row>
    <row r="6" customFormat="false" ht="15" hidden="false" customHeight="true" outlineLevel="0" collapsed="false">
      <c r="B6" s="5" t="s">
        <v>3</v>
      </c>
    </row>
    <row r="7" customFormat="false" ht="15" hidden="false" customHeight="true" outlineLevel="0" collapsed="false">
      <c r="B7" s="5" t="s">
        <v>4</v>
      </c>
    </row>
    <row r="8" customFormat="false" ht="15" hidden="false" customHeight="true" outlineLevel="0" collapsed="false">
      <c r="B8" s="5" t="s">
        <v>5</v>
      </c>
    </row>
    <row r="9" customFormat="false" ht="15" hidden="false" customHeight="true" outlineLevel="0" collapsed="false">
      <c r="B9" s="5" t="s">
        <v>6</v>
      </c>
    </row>
    <row r="10" customFormat="false" ht="15" hidden="false" customHeight="true" outlineLevel="0" collapsed="false">
      <c r="B10" s="5" t="s">
        <v>7</v>
      </c>
    </row>
    <row r="11" customFormat="false" ht="15" hidden="false" customHeight="true" outlineLevel="0" collapsed="false">
      <c r="B11" s="5" t="s">
        <v>8</v>
      </c>
    </row>
    <row r="12" customFormat="false" ht="15" hidden="false" customHeight="true" outlineLevel="0" collapsed="false">
      <c r="B12" s="5" t="s">
        <v>9</v>
      </c>
    </row>
    <row r="13" customFormat="false" ht="15" hidden="false" customHeight="true" outlineLevel="0" collapsed="false">
      <c r="B13" s="5"/>
    </row>
    <row r="14" customFormat="false" ht="15" hidden="false" customHeight="true" outlineLevel="0" collapsed="false">
      <c r="B14" s="4" t="s">
        <v>10</v>
      </c>
    </row>
    <row r="15" customFormat="false" ht="15" hidden="false" customHeight="true" outlineLevel="0" collapsed="false">
      <c r="B15" s="5" t="s">
        <v>11</v>
      </c>
    </row>
    <row r="16" customFormat="false" ht="15" hidden="false" customHeight="true" outlineLevel="0" collapsed="false">
      <c r="B16" s="5" t="s">
        <v>12</v>
      </c>
    </row>
    <row r="17" customFormat="false" ht="15" hidden="false" customHeight="true" outlineLevel="0" collapsed="false">
      <c r="B17" s="5"/>
    </row>
    <row r="18" customFormat="false" ht="15" hidden="false" customHeight="true" outlineLevel="0" collapsed="false">
      <c r="B18" s="4" t="s">
        <v>13</v>
      </c>
    </row>
    <row r="19" customFormat="false" ht="15" hidden="false" customHeight="true" outlineLevel="0" collapsed="false">
      <c r="B19" s="5" t="s">
        <v>14</v>
      </c>
    </row>
    <row r="20" customFormat="false" ht="15" hidden="false" customHeight="true" outlineLevel="0" collapsed="false">
      <c r="B20" s="5" t="s">
        <v>15</v>
      </c>
    </row>
    <row r="21" customFormat="false" ht="15" hidden="false" customHeight="true" outlineLevel="0" collapsed="false">
      <c r="B21" s="5" t="s">
        <v>16</v>
      </c>
    </row>
    <row r="22" customFormat="false" ht="15" hidden="false" customHeight="true" outlineLevel="0" collapsed="false">
      <c r="B22" s="5" t="s">
        <v>17</v>
      </c>
    </row>
    <row r="23" customFormat="false" ht="15" hidden="false" customHeight="true" outlineLevel="0" collapsed="false">
      <c r="B23" s="5" t="s">
        <v>18</v>
      </c>
    </row>
    <row r="24" customFormat="false" ht="15" hidden="false" customHeight="true" outlineLevel="0" collapsed="false">
      <c r="B24" s="5" t="s">
        <v>19</v>
      </c>
    </row>
    <row r="25" customFormat="false" ht="15" hidden="false" customHeight="true" outlineLevel="0" collapsed="false">
      <c r="B25" s="5" t="s">
        <v>20</v>
      </c>
    </row>
    <row r="26" customFormat="false" ht="15" hidden="false" customHeight="true" outlineLevel="0" collapsed="false">
      <c r="B26" s="5"/>
    </row>
    <row r="27" customFormat="false" ht="15" hidden="false" customHeight="true" outlineLevel="0" collapsed="false">
      <c r="B27" s="4" t="s">
        <v>21</v>
      </c>
    </row>
    <row r="28" customFormat="false" ht="15" hidden="false" customHeight="true" outlineLevel="0" collapsed="false">
      <c r="B28" s="5" t="s">
        <v>22</v>
      </c>
    </row>
    <row r="29" customFormat="false" ht="15" hidden="false" customHeight="true" outlineLevel="0" collapsed="false">
      <c r="B29" s="5" t="s">
        <v>23</v>
      </c>
    </row>
    <row r="30" customFormat="false" ht="15" hidden="false" customHeight="true" outlineLevel="0" collapsed="false">
      <c r="B30" s="5" t="s">
        <v>24</v>
      </c>
    </row>
    <row r="31" customFormat="false" ht="15" hidden="false" customHeight="true" outlineLevel="0" collapsed="false">
      <c r="B31" s="5"/>
    </row>
    <row r="32" customFormat="false" ht="15" hidden="false" customHeight="true" outlineLevel="0" collapsed="false">
      <c r="B32" s="4" t="s">
        <v>25</v>
      </c>
    </row>
    <row r="33" customFormat="false" ht="15" hidden="false" customHeight="true" outlineLevel="0" collapsed="false">
      <c r="B33" s="5" t="s">
        <v>26</v>
      </c>
    </row>
    <row r="34" customFormat="false" ht="15" hidden="false" customHeight="true" outlineLevel="0" collapsed="false">
      <c r="B34" s="5" t="s">
        <v>27</v>
      </c>
    </row>
    <row r="35" customFormat="false" ht="15" hidden="false" customHeight="true" outlineLevel="0" collapsed="false">
      <c r="B35" s="5" t="s">
        <v>28</v>
      </c>
    </row>
    <row r="36" customFormat="false" ht="15" hidden="false" customHeight="true" outlineLevel="0" collapsed="false">
      <c r="B36" s="5" t="s">
        <v>29</v>
      </c>
    </row>
    <row r="37" customFormat="false" ht="15" hidden="false" customHeight="true" outlineLevel="0" collapsed="false">
      <c r="B37" s="5"/>
    </row>
    <row r="38" customFormat="false" ht="15" hidden="false" customHeight="true" outlineLevel="0" collapsed="false">
      <c r="B38" s="4" t="s">
        <v>30</v>
      </c>
    </row>
    <row r="39" customFormat="false" ht="15" hidden="false" customHeight="true" outlineLevel="0" collapsed="false">
      <c r="B39" s="5" t="s">
        <v>31</v>
      </c>
    </row>
    <row r="40" customFormat="false" ht="15" hidden="false" customHeight="true" outlineLevel="0" collapsed="false">
      <c r="B40" s="5" t="s">
        <v>32</v>
      </c>
    </row>
    <row r="41" customFormat="false" ht="15" hidden="false" customHeight="true" outlineLevel="0" collapsed="false">
      <c r="B41" s="5" t="s">
        <v>33</v>
      </c>
    </row>
  </sheetData>
  <printOptions headings="false" gridLines="false" gridLinesSet="true" horizontalCentered="false" verticalCentered="false"/>
  <pageMargins left="0.4" right="0.4" top="0.5" bottom="0.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3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2"/>
    <col collapsed="false" customWidth="true" hidden="false" outlineLevel="0" max="2" min="2" style="1" width="12"/>
    <col collapsed="false" customWidth="true" hidden="false" outlineLevel="0" max="3" min="3" style="1" width="42"/>
    <col collapsed="false" customWidth="true" hidden="false" outlineLevel="0" max="4" min="4" style="1" width="12"/>
    <col collapsed="false" customWidth="true" hidden="false" outlineLevel="0" max="7" min="5" style="1" width="14"/>
    <col collapsed="false" customWidth="true" hidden="false" outlineLevel="0" max="8" min="8" style="1" width="12"/>
  </cols>
  <sheetData>
    <row r="1" customFormat="false" ht="19.5" hidden="false" customHeight="true" outlineLevel="0" collapsed="false">
      <c r="A1" s="2" t="s">
        <v>34</v>
      </c>
    </row>
    <row r="2" customFormat="false" ht="15" hidden="false" customHeight="true" outlineLevel="0" collapsed="false">
      <c r="A2" s="3" t="s">
        <v>35</v>
      </c>
    </row>
    <row r="4" customFormat="false" ht="19.5" hidden="false" customHeight="true" outlineLevel="0" collapsed="false">
      <c r="A4" s="6" t="s">
        <v>36</v>
      </c>
      <c r="B4" s="7"/>
      <c r="C4" s="7"/>
      <c r="D4" s="7"/>
      <c r="E4" s="7"/>
      <c r="F4" s="7"/>
      <c r="G4" s="7"/>
      <c r="H4" s="7"/>
    </row>
    <row r="5" customFormat="false" ht="27.75" hidden="false" customHeight="true" outlineLevel="0" collapsed="false">
      <c r="A5" s="8" t="s">
        <v>37</v>
      </c>
      <c r="B5" s="8" t="s">
        <v>38</v>
      </c>
      <c r="C5" s="8" t="s">
        <v>39</v>
      </c>
      <c r="D5" s="8" t="s">
        <v>40</v>
      </c>
      <c r="E5" s="8" t="s">
        <v>41</v>
      </c>
      <c r="F5" s="8" t="s">
        <v>42</v>
      </c>
      <c r="G5" s="8" t="s">
        <v>43</v>
      </c>
      <c r="H5" s="8" t="s">
        <v>44</v>
      </c>
    </row>
    <row r="6" customFormat="false" ht="15" hidden="false" customHeight="true" outlineLevel="0" collapsed="false">
      <c r="A6" s="9" t="s">
        <v>45</v>
      </c>
      <c r="B6" s="9" t="n">
        <v>42</v>
      </c>
      <c r="C6" s="9" t="n">
        <v>28</v>
      </c>
      <c r="D6" s="9" t="n">
        <v>6</v>
      </c>
      <c r="E6" s="10" t="n">
        <f aca="false">IF(N(B6)*N(C6)=0,"",B6*C6)</f>
        <v>1176</v>
      </c>
      <c r="F6" s="11" t="n">
        <f aca="false">IF(N(D6)=0,"",SQRT(1+(D6/12)^2))</f>
        <v>1.1180339887499</v>
      </c>
      <c r="G6" s="10" t="n">
        <f aca="false">IFERROR(IF(E6="","",E6*F6),"")</f>
        <v>1314.80797076988</v>
      </c>
      <c r="H6" s="10" t="n">
        <f aca="false">IFERROR(IF(G6="","",G6/100),"")</f>
        <v>13.1480797076988</v>
      </c>
    </row>
    <row r="7" customFormat="false" ht="15" hidden="false" customHeight="true" outlineLevel="0" collapsed="false">
      <c r="A7" s="12"/>
      <c r="B7" s="12"/>
      <c r="C7" s="12"/>
      <c r="D7" s="12"/>
      <c r="E7" s="10" t="str">
        <f aca="false">IF(N(B7)*N(C7)=0,"",B7*C7)</f>
        <v/>
      </c>
      <c r="F7" s="11" t="str">
        <f aca="false">IF(N(D7)=0,"",SQRT(1+(D7/12)^2))</f>
        <v/>
      </c>
      <c r="G7" s="10" t="str">
        <f aca="false">IFERROR(IF(E7="","",E7*F7),"")</f>
        <v/>
      </c>
      <c r="H7" s="10" t="str">
        <f aca="false">IFERROR(IF(G7="","",G7/100),"")</f>
        <v/>
      </c>
    </row>
    <row r="8" customFormat="false" ht="15" hidden="false" customHeight="true" outlineLevel="0" collapsed="false">
      <c r="A8" s="12"/>
      <c r="B8" s="12"/>
      <c r="C8" s="12"/>
      <c r="D8" s="12"/>
      <c r="E8" s="10" t="str">
        <f aca="false">IF(N(B8)*N(C8)=0,"",B8*C8)</f>
        <v/>
      </c>
      <c r="F8" s="11" t="str">
        <f aca="false">IF(N(D8)=0,"",SQRT(1+(D8/12)^2))</f>
        <v/>
      </c>
      <c r="G8" s="10" t="str">
        <f aca="false">IFERROR(IF(E8="","",E8*F8),"")</f>
        <v/>
      </c>
      <c r="H8" s="10" t="str">
        <f aca="false">IFERROR(IF(G8="","",G8/100),"")</f>
        <v/>
      </c>
    </row>
    <row r="9" customFormat="false" ht="15" hidden="false" customHeight="true" outlineLevel="0" collapsed="false">
      <c r="A9" s="12"/>
      <c r="B9" s="12"/>
      <c r="C9" s="12"/>
      <c r="D9" s="12"/>
      <c r="E9" s="10" t="str">
        <f aca="false">IF(N(B9)*N(C9)=0,"",B9*C9)</f>
        <v/>
      </c>
      <c r="F9" s="11" t="str">
        <f aca="false">IF(N(D9)=0,"",SQRT(1+(D9/12)^2))</f>
        <v/>
      </c>
      <c r="G9" s="10" t="str">
        <f aca="false">IFERROR(IF(E9="","",E9*F9),"")</f>
        <v/>
      </c>
      <c r="H9" s="10" t="str">
        <f aca="false">IFERROR(IF(G9="","",G9/100),"")</f>
        <v/>
      </c>
    </row>
    <row r="10" customFormat="false" ht="15" hidden="false" customHeight="true" outlineLevel="0" collapsed="false">
      <c r="A10" s="12"/>
      <c r="B10" s="12"/>
      <c r="C10" s="12"/>
      <c r="D10" s="12"/>
      <c r="E10" s="10" t="str">
        <f aca="false">IF(N(B10)*N(C10)=0,"",B10*C10)</f>
        <v/>
      </c>
      <c r="F10" s="11" t="str">
        <f aca="false">IF(N(D10)=0,"",SQRT(1+(D10/12)^2))</f>
        <v/>
      </c>
      <c r="G10" s="10" t="str">
        <f aca="false">IFERROR(IF(E10="","",E10*F10),"")</f>
        <v/>
      </c>
      <c r="H10" s="10" t="str">
        <f aca="false">IFERROR(IF(G10="","",G10/100),"")</f>
        <v/>
      </c>
    </row>
    <row r="11" customFormat="false" ht="15" hidden="false" customHeight="true" outlineLevel="0" collapsed="false">
      <c r="A11" s="12"/>
      <c r="B11" s="12"/>
      <c r="C11" s="12"/>
      <c r="D11" s="12"/>
      <c r="E11" s="10" t="str">
        <f aca="false">IF(N(B11)*N(C11)=0,"",B11*C11)</f>
        <v/>
      </c>
      <c r="F11" s="11" t="str">
        <f aca="false">IF(N(D11)=0,"",SQRT(1+(D11/12)^2))</f>
        <v/>
      </c>
      <c r="G11" s="10" t="str">
        <f aca="false">IFERROR(IF(E11="","",E11*F11),"")</f>
        <v/>
      </c>
      <c r="H11" s="10" t="str">
        <f aca="false">IFERROR(IF(G11="","",G11/100),"")</f>
        <v/>
      </c>
    </row>
    <row r="12" customFormat="false" ht="15" hidden="false" customHeight="true" outlineLevel="0" collapsed="false">
      <c r="A12" s="12"/>
      <c r="B12" s="12"/>
      <c r="C12" s="12"/>
      <c r="D12" s="12"/>
      <c r="E12" s="10" t="str">
        <f aca="false">IF(N(B12)*N(C12)=0,"",B12*C12)</f>
        <v/>
      </c>
      <c r="F12" s="11" t="str">
        <f aca="false">IF(N(D12)=0,"",SQRT(1+(D12/12)^2))</f>
        <v/>
      </c>
      <c r="G12" s="10" t="str">
        <f aca="false">IFERROR(IF(E12="","",E12*F12),"")</f>
        <v/>
      </c>
      <c r="H12" s="10" t="str">
        <f aca="false">IFERROR(IF(G12="","",G12/100),"")</f>
        <v/>
      </c>
    </row>
    <row r="13" customFormat="false" ht="15" hidden="false" customHeight="true" outlineLevel="0" collapsed="false">
      <c r="A13" s="12"/>
      <c r="B13" s="12"/>
      <c r="C13" s="12"/>
      <c r="D13" s="12"/>
      <c r="E13" s="10" t="str">
        <f aca="false">IF(N(B13)*N(C13)=0,"",B13*C13)</f>
        <v/>
      </c>
      <c r="F13" s="11" t="str">
        <f aca="false">IF(N(D13)=0,"",SQRT(1+(D13/12)^2))</f>
        <v/>
      </c>
      <c r="G13" s="10" t="str">
        <f aca="false">IFERROR(IF(E13="","",E13*F13),"")</f>
        <v/>
      </c>
      <c r="H13" s="10" t="str">
        <f aca="false">IFERROR(IF(G13="","",G13/100),"")</f>
        <v/>
      </c>
    </row>
    <row r="14" customFormat="false" ht="15" hidden="false" customHeight="true" outlineLevel="0" collapsed="false">
      <c r="A14" s="12"/>
      <c r="B14" s="12"/>
      <c r="C14" s="12"/>
      <c r="D14" s="12"/>
      <c r="E14" s="10" t="str">
        <f aca="false">IF(N(B14)*N(C14)=0,"",B14*C14)</f>
        <v/>
      </c>
      <c r="F14" s="11" t="str">
        <f aca="false">IF(N(D14)=0,"",SQRT(1+(D14/12)^2))</f>
        <v/>
      </c>
      <c r="G14" s="10" t="str">
        <f aca="false">IFERROR(IF(E14="","",E14*F14),"")</f>
        <v/>
      </c>
      <c r="H14" s="10" t="str">
        <f aca="false">IFERROR(IF(G14="","",G14/100),"")</f>
        <v/>
      </c>
    </row>
    <row r="15" customFormat="false" ht="15" hidden="false" customHeight="true" outlineLevel="0" collapsed="false">
      <c r="A15" s="12"/>
      <c r="B15" s="12"/>
      <c r="C15" s="12"/>
      <c r="D15" s="12"/>
      <c r="E15" s="10" t="str">
        <f aca="false">IF(N(B15)*N(C15)=0,"",B15*C15)</f>
        <v/>
      </c>
      <c r="F15" s="11" t="str">
        <f aca="false">IF(N(D15)=0,"",SQRT(1+(D15/12)^2))</f>
        <v/>
      </c>
      <c r="G15" s="10" t="str">
        <f aca="false">IFERROR(IF(E15="","",E15*F15),"")</f>
        <v/>
      </c>
      <c r="H15" s="10" t="str">
        <f aca="false">IFERROR(IF(G15="","",G15/100),"")</f>
        <v/>
      </c>
    </row>
    <row r="16" customFormat="false" ht="15" hidden="false" customHeight="true" outlineLevel="0" collapsed="false">
      <c r="A16" s="12"/>
      <c r="B16" s="12"/>
      <c r="C16" s="12"/>
      <c r="D16" s="12"/>
      <c r="E16" s="10" t="str">
        <f aca="false">IF(N(B16)*N(C16)=0,"",B16*C16)</f>
        <v/>
      </c>
      <c r="F16" s="11" t="str">
        <f aca="false">IF(N(D16)=0,"",SQRT(1+(D16/12)^2))</f>
        <v/>
      </c>
      <c r="G16" s="10" t="str">
        <f aca="false">IFERROR(IF(E16="","",E16*F16),"")</f>
        <v/>
      </c>
      <c r="H16" s="10" t="str">
        <f aca="false">IFERROR(IF(G16="","",G16/100),"")</f>
        <v/>
      </c>
    </row>
    <row r="17" customFormat="false" ht="15" hidden="false" customHeight="true" outlineLevel="0" collapsed="false">
      <c r="A17" s="12"/>
      <c r="B17" s="12"/>
      <c r="C17" s="12"/>
      <c r="D17" s="12"/>
      <c r="E17" s="10" t="str">
        <f aca="false">IF(N(B17)*N(C17)=0,"",B17*C17)</f>
        <v/>
      </c>
      <c r="F17" s="11" t="str">
        <f aca="false">IF(N(D17)=0,"",SQRT(1+(D17/12)^2))</f>
        <v/>
      </c>
      <c r="G17" s="10" t="str">
        <f aca="false">IFERROR(IF(E17="","",E17*F17),"")</f>
        <v/>
      </c>
      <c r="H17" s="10" t="str">
        <f aca="false">IFERROR(IF(G17="","",G17/100),"")</f>
        <v/>
      </c>
    </row>
    <row r="18" customFormat="false" ht="15" hidden="false" customHeight="true" outlineLevel="0" collapsed="false">
      <c r="A18" s="12"/>
      <c r="B18" s="12"/>
      <c r="C18" s="12"/>
      <c r="D18" s="12"/>
      <c r="E18" s="10" t="str">
        <f aca="false">IF(N(B18)*N(C18)=0,"",B18*C18)</f>
        <v/>
      </c>
      <c r="F18" s="11" t="str">
        <f aca="false">IF(N(D18)=0,"",SQRT(1+(D18/12)^2))</f>
        <v/>
      </c>
      <c r="G18" s="10" t="str">
        <f aca="false">IFERROR(IF(E18="","",E18*F18),"")</f>
        <v/>
      </c>
      <c r="H18" s="10" t="str">
        <f aca="false">IFERROR(IF(G18="","",G18/100),"")</f>
        <v/>
      </c>
    </row>
    <row r="19" customFormat="false" ht="15" hidden="false" customHeight="true" outlineLevel="0" collapsed="false">
      <c r="A19" s="12"/>
      <c r="B19" s="12"/>
      <c r="C19" s="12"/>
      <c r="D19" s="12"/>
      <c r="E19" s="10" t="str">
        <f aca="false">IF(N(B19)*N(C19)=0,"",B19*C19)</f>
        <v/>
      </c>
      <c r="F19" s="11" t="str">
        <f aca="false">IF(N(D19)=0,"",SQRT(1+(D19/12)^2))</f>
        <v/>
      </c>
      <c r="G19" s="10" t="str">
        <f aca="false">IFERROR(IF(E19="","",E19*F19),"")</f>
        <v/>
      </c>
      <c r="H19" s="10" t="str">
        <f aca="false">IFERROR(IF(G19="","",G19/100),"")</f>
        <v/>
      </c>
    </row>
    <row r="20" customFormat="false" ht="15" hidden="false" customHeight="true" outlineLevel="0" collapsed="false">
      <c r="A20" s="12"/>
      <c r="B20" s="12"/>
      <c r="C20" s="12"/>
      <c r="D20" s="12"/>
      <c r="E20" s="10" t="str">
        <f aca="false">IF(N(B20)*N(C20)=0,"",B20*C20)</f>
        <v/>
      </c>
      <c r="F20" s="11" t="str">
        <f aca="false">IF(N(D20)=0,"",SQRT(1+(D20/12)^2))</f>
        <v/>
      </c>
      <c r="G20" s="10" t="str">
        <f aca="false">IFERROR(IF(E20="","",E20*F20),"")</f>
        <v/>
      </c>
      <c r="H20" s="10" t="str">
        <f aca="false">IFERROR(IF(G20="","",G20/100),"")</f>
        <v/>
      </c>
    </row>
    <row r="21" customFormat="false" ht="15" hidden="false" customHeight="true" outlineLevel="0" collapsed="false">
      <c r="A21" s="13" t="s">
        <v>46</v>
      </c>
      <c r="B21" s="14"/>
      <c r="C21" s="14"/>
      <c r="D21" s="14"/>
      <c r="E21" s="15" t="n">
        <f aca="false">SUM(E6:E20)</f>
        <v>1176</v>
      </c>
      <c r="F21" s="15"/>
      <c r="G21" s="15" t="n">
        <f aca="false">SUM(G6:G20)</f>
        <v>1314.80797076988</v>
      </c>
      <c r="H21" s="15" t="n">
        <f aca="false">SUM(H6:H20)</f>
        <v>13.1480797076988</v>
      </c>
    </row>
    <row r="22" customFormat="false" ht="15" hidden="false" customHeight="true" outlineLevel="0" collapsed="false">
      <c r="A22" s="3" t="s">
        <v>47</v>
      </c>
    </row>
    <row r="24" customFormat="false" ht="19.5" hidden="false" customHeight="true" outlineLevel="0" collapsed="false">
      <c r="A24" s="6" t="s">
        <v>48</v>
      </c>
      <c r="B24" s="7"/>
      <c r="C24" s="7"/>
      <c r="D24" s="7"/>
      <c r="E24" s="7"/>
      <c r="F24" s="7"/>
      <c r="G24" s="7"/>
      <c r="H24" s="7"/>
    </row>
    <row r="25" customFormat="false" ht="27.75" hidden="false" customHeight="true" outlineLevel="0" collapsed="false">
      <c r="A25" s="8" t="s">
        <v>49</v>
      </c>
      <c r="B25" s="8" t="s">
        <v>50</v>
      </c>
      <c r="C25" s="8" t="s">
        <v>51</v>
      </c>
    </row>
    <row r="26" customFormat="false" ht="15" hidden="false" customHeight="true" outlineLevel="0" collapsed="false">
      <c r="A26" s="16" t="s">
        <v>52</v>
      </c>
      <c r="B26" s="17" t="n">
        <v>70</v>
      </c>
      <c r="C26" s="18" t="s">
        <v>53</v>
      </c>
    </row>
    <row r="27" customFormat="false" ht="15" hidden="false" customHeight="true" outlineLevel="0" collapsed="false">
      <c r="A27" s="16" t="s">
        <v>54</v>
      </c>
      <c r="B27" s="17" t="n">
        <v>62</v>
      </c>
      <c r="C27" s="18" t="s">
        <v>55</v>
      </c>
    </row>
    <row r="28" customFormat="false" ht="15" hidden="false" customHeight="true" outlineLevel="0" collapsed="false">
      <c r="A28" s="16" t="s">
        <v>56</v>
      </c>
      <c r="B28" s="17" t="n">
        <v>42</v>
      </c>
      <c r="C28" s="18" t="s">
        <v>57</v>
      </c>
    </row>
    <row r="29" customFormat="false" ht="15" hidden="false" customHeight="true" outlineLevel="0" collapsed="false">
      <c r="A29" s="16" t="s">
        <v>58</v>
      </c>
      <c r="B29" s="17" t="n">
        <v>0</v>
      </c>
      <c r="C29" s="18" t="s">
        <v>57</v>
      </c>
    </row>
    <row r="30" customFormat="false" ht="15" hidden="false" customHeight="true" outlineLevel="0" collapsed="false">
      <c r="A30" s="16" t="s">
        <v>59</v>
      </c>
      <c r="B30" s="17" t="n">
        <v>0</v>
      </c>
      <c r="C30" s="18" t="s">
        <v>60</v>
      </c>
    </row>
    <row r="32" customFormat="false" ht="15" hidden="false" customHeight="true" outlineLevel="0" collapsed="false">
      <c r="A32" s="3" t="s">
        <v>61</v>
      </c>
    </row>
  </sheetData>
  <printOptions headings="false" gridLines="false" gridLinesSet="true" horizontalCentered="false" verticalCentered="false"/>
  <pageMargins left="0.4" right="0.4" top="0.5" bottom="0.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7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4"/>
    <col collapsed="false" customWidth="true" hidden="false" outlineLevel="0" max="2" min="2" style="1" width="11"/>
    <col collapsed="false" customWidth="true" hidden="false" outlineLevel="0" max="3" min="3" style="1" width="10"/>
    <col collapsed="false" customWidth="true" hidden="false" outlineLevel="0" max="4" min="4" style="1" width="13"/>
    <col collapsed="false" customWidth="true" hidden="false" outlineLevel="0" max="5" min="5" style="1" width="14"/>
    <col collapsed="false" customWidth="true" hidden="false" outlineLevel="0" max="6" min="6" style="1" width="3"/>
    <col collapsed="false" customWidth="true" hidden="false" outlineLevel="0" max="7" min="7" style="1" width="20"/>
    <col collapsed="false" customWidth="true" hidden="false" outlineLevel="0" max="8" min="8" style="1" width="14"/>
  </cols>
  <sheetData>
    <row r="1" customFormat="false" ht="19.5" hidden="false" customHeight="true" outlineLevel="0" collapsed="false">
      <c r="A1" s="2" t="s">
        <v>62</v>
      </c>
    </row>
    <row r="2" customFormat="false" ht="15" hidden="false" customHeight="true" outlineLevel="0" collapsed="false">
      <c r="A2" s="19" t="s">
        <v>63</v>
      </c>
    </row>
    <row r="4" customFormat="false" ht="19.5" hidden="false" customHeight="true" outlineLevel="0" collapsed="false">
      <c r="A4" s="6" t="s">
        <v>64</v>
      </c>
      <c r="B4" s="7"/>
      <c r="C4" s="7"/>
      <c r="D4" s="7"/>
      <c r="E4" s="7"/>
      <c r="F4" s="7"/>
      <c r="G4" s="7"/>
      <c r="H4" s="7"/>
    </row>
    <row r="5" customFormat="false" ht="15" hidden="false" customHeight="true" outlineLevel="0" collapsed="false">
      <c r="A5" s="20" t="s">
        <v>65</v>
      </c>
      <c r="B5" s="12"/>
      <c r="C5" s="12"/>
      <c r="D5" s="12"/>
      <c r="E5" s="12"/>
    </row>
    <row r="6" customFormat="false" ht="15" hidden="false" customHeight="true" outlineLevel="0" collapsed="false">
      <c r="A6" s="20" t="s">
        <v>66</v>
      </c>
      <c r="B6" s="12"/>
      <c r="C6" s="12"/>
      <c r="D6" s="12"/>
      <c r="E6" s="12"/>
    </row>
    <row r="7" customFormat="false" ht="15" hidden="false" customHeight="true" outlineLevel="0" collapsed="false">
      <c r="A7" s="20" t="s">
        <v>67</v>
      </c>
      <c r="B7" s="12"/>
      <c r="C7" s="12"/>
      <c r="D7" s="12"/>
      <c r="E7" s="12"/>
    </row>
    <row r="8" customFormat="false" ht="15" hidden="false" customHeight="true" outlineLevel="0" collapsed="false">
      <c r="A8" s="20" t="s">
        <v>68</v>
      </c>
      <c r="B8" s="12"/>
      <c r="C8" s="12"/>
      <c r="D8" s="12"/>
      <c r="E8" s="12"/>
    </row>
    <row r="9" customFormat="false" ht="15" hidden="false" customHeight="true" outlineLevel="0" collapsed="false">
      <c r="A9" s="20" t="s">
        <v>69</v>
      </c>
      <c r="B9" s="12" t="n">
        <v>30</v>
      </c>
      <c r="C9" s="12"/>
      <c r="D9" s="12"/>
      <c r="E9" s="12"/>
    </row>
    <row r="11" customFormat="false" ht="19.5" hidden="false" customHeight="true" outlineLevel="0" collapsed="false">
      <c r="A11" s="6" t="s">
        <v>70</v>
      </c>
      <c r="B11" s="7"/>
      <c r="C11" s="7"/>
      <c r="D11" s="7"/>
      <c r="E11" s="7"/>
      <c r="F11" s="7"/>
      <c r="G11" s="7"/>
      <c r="H11" s="7"/>
    </row>
    <row r="12" customFormat="false" ht="15" hidden="false" customHeight="true" outlineLevel="0" collapsed="false">
      <c r="A12" s="20" t="s">
        <v>71</v>
      </c>
      <c r="B12" s="21" t="n">
        <v>0.12</v>
      </c>
      <c r="C12" s="22" t="s">
        <v>72</v>
      </c>
      <c r="D12" s="22"/>
      <c r="E12" s="22"/>
    </row>
    <row r="13" customFormat="false" ht="15" hidden="false" customHeight="true" outlineLevel="0" collapsed="false">
      <c r="A13" s="20" t="s">
        <v>73</v>
      </c>
      <c r="B13" s="21" t="n">
        <v>0.1</v>
      </c>
      <c r="C13" s="22" t="s">
        <v>74</v>
      </c>
      <c r="D13" s="22"/>
      <c r="E13" s="22"/>
    </row>
    <row r="14" customFormat="false" ht="15" hidden="false" customHeight="true" outlineLevel="0" collapsed="false">
      <c r="A14" s="20" t="s">
        <v>75</v>
      </c>
      <c r="B14" s="21" t="n">
        <v>0.1</v>
      </c>
      <c r="C14" s="22" t="s">
        <v>76</v>
      </c>
      <c r="D14" s="22"/>
      <c r="E14" s="22"/>
    </row>
    <row r="15" customFormat="false" ht="15" hidden="false" customHeight="true" outlineLevel="0" collapsed="false">
      <c r="A15" s="20" t="s">
        <v>77</v>
      </c>
      <c r="B15" s="21" t="n">
        <v>0</v>
      </c>
      <c r="C15" s="22" t="s">
        <v>78</v>
      </c>
      <c r="D15" s="22"/>
      <c r="E15" s="22"/>
    </row>
    <row r="16" customFormat="false" ht="15" hidden="false" customHeight="true" outlineLevel="0" collapsed="false">
      <c r="A16" s="20" t="s">
        <v>79</v>
      </c>
      <c r="B16" s="17" t="n">
        <v>1</v>
      </c>
      <c r="C16" s="22" t="s">
        <v>80</v>
      </c>
      <c r="D16" s="22"/>
      <c r="E16" s="22"/>
    </row>
    <row r="18" customFormat="false" ht="19.5" hidden="false" customHeight="true" outlineLevel="0" collapsed="false">
      <c r="A18" s="6" t="s">
        <v>81</v>
      </c>
      <c r="B18" s="7"/>
      <c r="C18" s="7"/>
      <c r="D18" s="7"/>
      <c r="E18" s="7"/>
      <c r="F18" s="7"/>
      <c r="G18" s="7"/>
      <c r="H18" s="7"/>
    </row>
    <row r="19" customFormat="false" ht="15" hidden="false" customHeight="true" outlineLevel="0" collapsed="false">
      <c r="A19" s="20" t="s">
        <v>82</v>
      </c>
      <c r="B19" s="23" t="n">
        <f aca="false">Measurements!H21</f>
        <v>13.1480797076988</v>
      </c>
    </row>
    <row r="20" customFormat="false" ht="15" hidden="false" customHeight="true" outlineLevel="0" collapsed="false">
      <c r="A20" s="20" t="s">
        <v>83</v>
      </c>
      <c r="B20" s="23" t="n">
        <f aca="false">B19*(1+$B$12)</f>
        <v>14.7258492726226</v>
      </c>
    </row>
    <row r="21" customFormat="false" ht="15" hidden="false" customHeight="true" outlineLevel="0" collapsed="false">
      <c r="A21" s="20" t="s">
        <v>84</v>
      </c>
      <c r="B21" s="23" t="n">
        <f aca="false">Measurements!B26</f>
        <v>70</v>
      </c>
    </row>
    <row r="22" customFormat="false" ht="15" hidden="false" customHeight="true" outlineLevel="0" collapsed="false">
      <c r="A22" s="20" t="s">
        <v>85</v>
      </c>
      <c r="B22" s="23" t="n">
        <f aca="false">Measurements!B27</f>
        <v>62</v>
      </c>
    </row>
    <row r="23" customFormat="false" ht="15" hidden="false" customHeight="true" outlineLevel="0" collapsed="false">
      <c r="A23" s="20" t="s">
        <v>86</v>
      </c>
      <c r="B23" s="23" t="n">
        <f aca="false">Measurements!B28+Measurements!B29</f>
        <v>42</v>
      </c>
    </row>
    <row r="25" customFormat="false" ht="19.5" hidden="false" customHeight="true" outlineLevel="0" collapsed="false">
      <c r="A25" s="6" t="s">
        <v>87</v>
      </c>
      <c r="B25" s="7"/>
      <c r="C25" s="7"/>
      <c r="D25" s="7"/>
      <c r="E25" s="7"/>
      <c r="F25" s="7"/>
      <c r="G25" s="7"/>
      <c r="H25" s="7"/>
    </row>
    <row r="26" customFormat="false" ht="27.75" hidden="false" customHeight="true" outlineLevel="0" collapsed="false">
      <c r="A26" s="8" t="s">
        <v>88</v>
      </c>
      <c r="B26" s="8" t="s">
        <v>89</v>
      </c>
      <c r="C26" s="24" t="s">
        <v>90</v>
      </c>
      <c r="D26" s="8" t="s">
        <v>91</v>
      </c>
      <c r="E26" s="8" t="s">
        <v>92</v>
      </c>
    </row>
    <row r="27" customFormat="false" ht="15" hidden="false" customHeight="true" outlineLevel="0" collapsed="false">
      <c r="A27" s="16" t="s">
        <v>93</v>
      </c>
      <c r="B27" s="25" t="n">
        <f aca="false">ROUNDUP($B$20*$C$27,0)</f>
        <v>45</v>
      </c>
      <c r="C27" s="26" t="n">
        <v>3</v>
      </c>
      <c r="D27" s="27" t="n">
        <v>42</v>
      </c>
      <c r="E27" s="28" t="n">
        <f aca="false">IFERROR(N(B27)*N(D27),0)</f>
        <v>1890</v>
      </c>
      <c r="G27" s="3" t="s">
        <v>94</v>
      </c>
    </row>
    <row r="28" customFormat="false" ht="15" hidden="false" customHeight="true" outlineLevel="0" collapsed="false">
      <c r="A28" s="16" t="s">
        <v>95</v>
      </c>
      <c r="B28" s="25" t="n">
        <f aca="false">ROUNDUP($B$20/$C$28,0)</f>
        <v>2</v>
      </c>
      <c r="C28" s="26" t="n">
        <v>10</v>
      </c>
      <c r="D28" s="27" t="n">
        <v>105</v>
      </c>
      <c r="E28" s="28" t="n">
        <f aca="false">IFERROR(N(B28)*N(D28),0)</f>
        <v>210</v>
      </c>
      <c r="G28" s="3" t="s">
        <v>96</v>
      </c>
    </row>
    <row r="29" customFormat="false" ht="15" hidden="false" customHeight="true" outlineLevel="0" collapsed="false">
      <c r="A29" s="16" t="s">
        <v>97</v>
      </c>
      <c r="B29" s="25" t="n">
        <f aca="false">ROUNDUP($B$21*3/$C$29,0)</f>
        <v>2</v>
      </c>
      <c r="C29" s="26" t="n">
        <v>200</v>
      </c>
      <c r="D29" s="27" t="n">
        <v>115</v>
      </c>
      <c r="E29" s="28" t="n">
        <f aca="false">IFERROR(N(B29)*N(D29),0)</f>
        <v>230</v>
      </c>
      <c r="G29" s="3" t="s">
        <v>98</v>
      </c>
    </row>
    <row r="30" customFormat="false" ht="15" hidden="false" customHeight="true" outlineLevel="0" collapsed="false">
      <c r="A30" s="16" t="s">
        <v>99</v>
      </c>
      <c r="B30" s="25" t="n">
        <f aca="false">ROUNDUP($B$21/$C$30,0)</f>
        <v>1</v>
      </c>
      <c r="C30" s="26" t="n">
        <v>100</v>
      </c>
      <c r="D30" s="27" t="n">
        <v>58</v>
      </c>
      <c r="E30" s="28" t="n">
        <f aca="false">IFERROR(N(B30)*N(D30),0)</f>
        <v>58</v>
      </c>
      <c r="G30" s="3" t="s">
        <v>100</v>
      </c>
    </row>
    <row r="31" customFormat="false" ht="15" hidden="false" customHeight="true" outlineLevel="0" collapsed="false">
      <c r="A31" s="16" t="s">
        <v>57</v>
      </c>
      <c r="B31" s="25" t="n">
        <f aca="false">ROUNDUP($B$23/$C$31,0)</f>
        <v>3</v>
      </c>
      <c r="C31" s="26" t="n">
        <v>20</v>
      </c>
      <c r="D31" s="27" t="n">
        <v>68</v>
      </c>
      <c r="E31" s="28" t="n">
        <f aca="false">IFERROR(N(B31)*N(D31),0)</f>
        <v>204</v>
      </c>
      <c r="G31" s="3" t="s">
        <v>100</v>
      </c>
    </row>
    <row r="32" customFormat="false" ht="15" hidden="false" customHeight="true" outlineLevel="0" collapsed="false">
      <c r="A32" s="16" t="s">
        <v>55</v>
      </c>
      <c r="B32" s="25" t="n">
        <f aca="false">ROUNDUP(($B$21+$B$22)/$C$32,0)</f>
        <v>14</v>
      </c>
      <c r="C32" s="26" t="n">
        <v>10</v>
      </c>
      <c r="D32" s="27" t="n">
        <v>14</v>
      </c>
      <c r="E32" s="28" t="n">
        <f aca="false">IFERROR(N(B32)*N(D32),0)</f>
        <v>196</v>
      </c>
      <c r="G32" s="3" t="s">
        <v>101</v>
      </c>
    </row>
    <row r="33" customFormat="false" ht="15" hidden="false" customHeight="true" outlineLevel="0" collapsed="false">
      <c r="A33" s="16" t="s">
        <v>102</v>
      </c>
      <c r="B33" s="25" t="n">
        <f aca="false">ROUNDUP($B$20*$C$33,0)</f>
        <v>37</v>
      </c>
      <c r="C33" s="26" t="n">
        <v>2.5</v>
      </c>
      <c r="D33" s="27" t="n">
        <v>3.2</v>
      </c>
      <c r="E33" s="28" t="n">
        <f aca="false">IFERROR(N(B33)*N(D33),0)</f>
        <v>118.4</v>
      </c>
      <c r="G33" s="3" t="s">
        <v>103</v>
      </c>
    </row>
    <row r="34" customFormat="false" ht="15" hidden="false" customHeight="true" outlineLevel="0" collapsed="false">
      <c r="A34" s="16" t="s">
        <v>104</v>
      </c>
      <c r="B34" s="17" t="n">
        <v>4</v>
      </c>
      <c r="C34" s="29" t="s">
        <v>105</v>
      </c>
      <c r="D34" s="27" t="n">
        <v>22</v>
      </c>
      <c r="E34" s="28" t="n">
        <f aca="false">IFERROR(N(B34)*N(D34),0)</f>
        <v>88</v>
      </c>
      <c r="G34" s="3" t="s">
        <v>106</v>
      </c>
    </row>
    <row r="35" customFormat="false" ht="15" hidden="false" customHeight="true" outlineLevel="0" collapsed="false">
      <c r="A35" s="16" t="s">
        <v>107</v>
      </c>
      <c r="B35" s="25" t="n">
        <f aca="false">ROUNDUP(Measurements!B28/$C$35,0)</f>
        <v>11</v>
      </c>
      <c r="C35" s="26" t="n">
        <v>4</v>
      </c>
      <c r="D35" s="27" t="n">
        <v>26</v>
      </c>
      <c r="E35" s="28" t="n">
        <f aca="false">IFERROR(N(B35)*N(D35),0)</f>
        <v>286</v>
      </c>
      <c r="G35" s="3" t="s">
        <v>101</v>
      </c>
    </row>
    <row r="36" customFormat="false" ht="15" hidden="false" customHeight="true" outlineLevel="0" collapsed="false">
      <c r="A36" s="16" t="s">
        <v>108</v>
      </c>
      <c r="B36" s="17" t="n">
        <v>0</v>
      </c>
      <c r="C36" s="29" t="s">
        <v>105</v>
      </c>
      <c r="D36" s="27" t="n">
        <v>0</v>
      </c>
      <c r="E36" s="28" t="n">
        <f aca="false">IFERROR(N(B36)*N(D36),0)</f>
        <v>0</v>
      </c>
      <c r="G36" s="3"/>
    </row>
    <row r="37" customFormat="false" ht="15" hidden="false" customHeight="true" outlineLevel="0" collapsed="false">
      <c r="A37" s="13" t="s">
        <v>109</v>
      </c>
      <c r="B37" s="14"/>
      <c r="C37" s="14"/>
      <c r="D37" s="14"/>
      <c r="E37" s="30" t="n">
        <f aca="false">SUM(E27:E36)</f>
        <v>3280.4</v>
      </c>
    </row>
    <row r="39" customFormat="false" ht="19.5" hidden="false" customHeight="true" outlineLevel="0" collapsed="false">
      <c r="A39" s="6" t="s">
        <v>110</v>
      </c>
      <c r="B39" s="7"/>
      <c r="C39" s="7"/>
      <c r="D39" s="7"/>
      <c r="E39" s="7"/>
      <c r="F39" s="7"/>
      <c r="G39" s="7"/>
      <c r="H39" s="7"/>
    </row>
    <row r="40" customFormat="false" ht="27.75" hidden="false" customHeight="true" outlineLevel="0" collapsed="false">
      <c r="A40" s="8" t="s">
        <v>88</v>
      </c>
      <c r="B40" s="8" t="s">
        <v>89</v>
      </c>
      <c r="C40" s="8" t="s">
        <v>111</v>
      </c>
      <c r="D40" s="8" t="s">
        <v>112</v>
      </c>
      <c r="E40" s="8" t="s">
        <v>92</v>
      </c>
    </row>
    <row r="41" customFormat="false" ht="15" hidden="false" customHeight="true" outlineLevel="0" collapsed="false">
      <c r="A41" s="16" t="s">
        <v>113</v>
      </c>
      <c r="B41" s="10" t="n">
        <f aca="false">$B$19*$B$16</f>
        <v>13.1480797076988</v>
      </c>
      <c r="C41" s="29" t="s">
        <v>114</v>
      </c>
      <c r="D41" s="27" t="n">
        <v>55</v>
      </c>
      <c r="E41" s="28" t="n">
        <f aca="false">IFERROR(N(B41)*N(D41),0)</f>
        <v>723.144383923432</v>
      </c>
      <c r="G41" s="3" t="s">
        <v>115</v>
      </c>
    </row>
    <row r="42" customFormat="false" ht="15" hidden="false" customHeight="true" outlineLevel="0" collapsed="false">
      <c r="A42" s="16" t="s">
        <v>116</v>
      </c>
      <c r="B42" s="10" t="n">
        <f aca="false">$B$20</f>
        <v>14.7258492726226</v>
      </c>
      <c r="C42" s="29" t="s">
        <v>114</v>
      </c>
      <c r="D42" s="27" t="n">
        <v>135</v>
      </c>
      <c r="E42" s="28" t="n">
        <f aca="false">IFERROR(N(B42)*N(D42),0)</f>
        <v>1987.98965180405</v>
      </c>
      <c r="G42" s="3" t="s">
        <v>117</v>
      </c>
    </row>
    <row r="43" customFormat="false" ht="15" hidden="false" customHeight="true" outlineLevel="0" collapsed="false">
      <c r="A43" s="16" t="s">
        <v>118</v>
      </c>
      <c r="B43" s="31" t="n">
        <v>0</v>
      </c>
      <c r="C43" s="29" t="s">
        <v>114</v>
      </c>
      <c r="D43" s="27" t="n">
        <v>35</v>
      </c>
      <c r="E43" s="28" t="n">
        <f aca="false">IFERROR(N(B43)*N(D43),0)</f>
        <v>0</v>
      </c>
      <c r="G43" s="3" t="s">
        <v>119</v>
      </c>
    </row>
    <row r="44" customFormat="false" ht="15" hidden="false" customHeight="true" outlineLevel="0" collapsed="false">
      <c r="A44" s="16" t="s">
        <v>120</v>
      </c>
      <c r="B44" s="31" t="n">
        <v>4</v>
      </c>
      <c r="C44" s="29" t="s">
        <v>121</v>
      </c>
      <c r="D44" s="27" t="n">
        <v>75</v>
      </c>
      <c r="E44" s="28" t="n">
        <f aca="false">IFERROR(N(B44)*N(D44),0)</f>
        <v>300</v>
      </c>
      <c r="G44" s="3"/>
    </row>
    <row r="45" customFormat="false" ht="15" hidden="false" customHeight="true" outlineLevel="0" collapsed="false">
      <c r="A45" s="16" t="s">
        <v>122</v>
      </c>
      <c r="B45" s="31" t="n">
        <v>0</v>
      </c>
      <c r="C45" s="29" t="s">
        <v>121</v>
      </c>
      <c r="D45" s="27" t="n">
        <v>75</v>
      </c>
      <c r="E45" s="28" t="n">
        <f aca="false">IFERROR(N(B45)*N(D45),0)</f>
        <v>0</v>
      </c>
      <c r="G45" s="3"/>
    </row>
    <row r="46" customFormat="false" ht="15" hidden="false" customHeight="true" outlineLevel="0" collapsed="false">
      <c r="A46" s="13" t="s">
        <v>123</v>
      </c>
      <c r="B46" s="14"/>
      <c r="C46" s="14"/>
      <c r="D46" s="14"/>
      <c r="E46" s="30" t="n">
        <f aca="false">SUM(E41:E45)</f>
        <v>3011.13403572749</v>
      </c>
    </row>
    <row r="48" customFormat="false" ht="19.5" hidden="false" customHeight="true" outlineLevel="0" collapsed="false">
      <c r="A48" s="6" t="s">
        <v>124</v>
      </c>
      <c r="B48" s="7"/>
      <c r="C48" s="7"/>
      <c r="D48" s="7"/>
      <c r="E48" s="7"/>
      <c r="F48" s="7"/>
      <c r="G48" s="7"/>
      <c r="H48" s="7"/>
    </row>
    <row r="49" customFormat="false" ht="27.75" hidden="false" customHeight="true" outlineLevel="0" collapsed="false">
      <c r="A49" s="8" t="s">
        <v>88</v>
      </c>
      <c r="B49" s="8" t="s">
        <v>89</v>
      </c>
      <c r="C49" s="8" t="s">
        <v>111</v>
      </c>
      <c r="D49" s="8" t="s">
        <v>125</v>
      </c>
      <c r="E49" s="8" t="s">
        <v>92</v>
      </c>
    </row>
    <row r="50" customFormat="false" ht="15" hidden="false" customHeight="true" outlineLevel="0" collapsed="false">
      <c r="A50" s="16" t="s">
        <v>126</v>
      </c>
      <c r="B50" s="17" t="n">
        <v>1</v>
      </c>
      <c r="C50" s="29" t="s">
        <v>105</v>
      </c>
      <c r="D50" s="27" t="n">
        <v>450</v>
      </c>
      <c r="E50" s="28" t="n">
        <f aca="false">IFERROR(N(B50)*N(D50),0)</f>
        <v>450</v>
      </c>
    </row>
    <row r="51" customFormat="false" ht="15" hidden="false" customHeight="true" outlineLevel="0" collapsed="false">
      <c r="A51" s="16" t="s">
        <v>127</v>
      </c>
      <c r="B51" s="17" t="n">
        <v>1</v>
      </c>
      <c r="C51" s="29" t="s">
        <v>105</v>
      </c>
      <c r="D51" s="27" t="n">
        <v>250</v>
      </c>
      <c r="E51" s="28" t="n">
        <f aca="false">IFERROR(N(B51)*N(D51),0)</f>
        <v>250</v>
      </c>
    </row>
    <row r="52" customFormat="false" ht="15" hidden="false" customHeight="true" outlineLevel="0" collapsed="false">
      <c r="A52" s="16" t="s">
        <v>128</v>
      </c>
      <c r="B52" s="17" t="n">
        <v>0</v>
      </c>
      <c r="C52" s="29" t="s">
        <v>129</v>
      </c>
      <c r="D52" s="27" t="n">
        <v>0</v>
      </c>
      <c r="E52" s="28" t="n">
        <f aca="false">IFERROR(N(B52)*N(D52),0)</f>
        <v>0</v>
      </c>
    </row>
    <row r="53" customFormat="false" ht="15" hidden="false" customHeight="true" outlineLevel="0" collapsed="false">
      <c r="A53" s="16" t="s">
        <v>130</v>
      </c>
      <c r="B53" s="17" t="n">
        <v>0</v>
      </c>
      <c r="C53" s="29" t="s">
        <v>105</v>
      </c>
      <c r="D53" s="27" t="n">
        <v>0</v>
      </c>
      <c r="E53" s="28" t="n">
        <f aca="false">IFERROR(N(B53)*N(D53),0)</f>
        <v>0</v>
      </c>
    </row>
    <row r="54" customFormat="false" ht="15" hidden="false" customHeight="true" outlineLevel="0" collapsed="false">
      <c r="A54" s="13" t="s">
        <v>131</v>
      </c>
      <c r="B54" s="14"/>
      <c r="C54" s="14"/>
      <c r="D54" s="14"/>
      <c r="E54" s="30" t="n">
        <f aca="false">SUM(E50:E53)</f>
        <v>700</v>
      </c>
    </row>
    <row r="56" customFormat="false" ht="19.5" hidden="false" customHeight="true" outlineLevel="0" collapsed="false">
      <c r="A56" s="6" t="s">
        <v>132</v>
      </c>
      <c r="B56" s="7"/>
      <c r="C56" s="7"/>
      <c r="D56" s="7"/>
      <c r="E56" s="7"/>
      <c r="F56" s="7"/>
      <c r="G56" s="7"/>
      <c r="H56" s="7"/>
    </row>
    <row r="57" customFormat="false" ht="15" hidden="false" customHeight="true" outlineLevel="0" collapsed="false">
      <c r="A57" s="20" t="s">
        <v>133</v>
      </c>
      <c r="B57" s="32"/>
      <c r="C57" s="32"/>
      <c r="D57" s="32"/>
      <c r="E57" s="28" t="n">
        <f aca="false">E37</f>
        <v>3280.4</v>
      </c>
    </row>
    <row r="58" customFormat="false" ht="15" hidden="false" customHeight="true" outlineLevel="0" collapsed="false">
      <c r="A58" s="20" t="s">
        <v>134</v>
      </c>
      <c r="B58" s="32"/>
      <c r="C58" s="32"/>
      <c r="D58" s="32"/>
      <c r="E58" s="28" t="n">
        <f aca="false">E46</f>
        <v>3011.13403572749</v>
      </c>
    </row>
    <row r="59" customFormat="false" ht="15" hidden="false" customHeight="true" outlineLevel="0" collapsed="false">
      <c r="A59" s="20" t="s">
        <v>135</v>
      </c>
      <c r="B59" s="32"/>
      <c r="C59" s="32"/>
      <c r="D59" s="32"/>
      <c r="E59" s="28" t="n">
        <f aca="false">E54</f>
        <v>700</v>
      </c>
    </row>
    <row r="60" customFormat="false" ht="15" hidden="false" customHeight="true" outlineLevel="0" collapsed="false">
      <c r="A60" s="13" t="s">
        <v>136</v>
      </c>
      <c r="B60" s="14"/>
      <c r="C60" s="14"/>
      <c r="D60" s="14"/>
      <c r="E60" s="30" t="n">
        <f aca="false">E57+E58+E59</f>
        <v>6991.53403572749</v>
      </c>
    </row>
    <row r="61" customFormat="false" ht="15" hidden="false" customHeight="true" outlineLevel="0" collapsed="false">
      <c r="A61" s="20" t="s">
        <v>73</v>
      </c>
      <c r="B61" s="32"/>
      <c r="C61" s="32"/>
      <c r="D61" s="32"/>
      <c r="E61" s="28" t="n">
        <f aca="false">E60*$B$13</f>
        <v>699.153403572749</v>
      </c>
    </row>
    <row r="62" customFormat="false" ht="15" hidden="false" customHeight="true" outlineLevel="0" collapsed="false">
      <c r="A62" s="20" t="s">
        <v>137</v>
      </c>
      <c r="B62" s="32"/>
      <c r="C62" s="32"/>
      <c r="D62" s="32"/>
      <c r="E62" s="28" t="n">
        <f aca="false">E60+E61</f>
        <v>7690.68743930023</v>
      </c>
    </row>
    <row r="63" customFormat="false" ht="15" hidden="false" customHeight="true" outlineLevel="0" collapsed="false">
      <c r="A63" s="20" t="s">
        <v>75</v>
      </c>
      <c r="B63" s="32"/>
      <c r="C63" s="32"/>
      <c r="D63" s="32"/>
      <c r="E63" s="28" t="n">
        <f aca="false">E62*$B$14</f>
        <v>769.068743930024</v>
      </c>
    </row>
    <row r="64" customFormat="false" ht="15" hidden="false" customHeight="true" outlineLevel="0" collapsed="false">
      <c r="A64" s="20" t="s">
        <v>138</v>
      </c>
      <c r="B64" s="32"/>
      <c r="C64" s="32"/>
      <c r="D64" s="32"/>
      <c r="E64" s="28" t="n">
        <f aca="false">E62+E63</f>
        <v>8459.75618323026</v>
      </c>
    </row>
    <row r="65" customFormat="false" ht="15" hidden="false" customHeight="true" outlineLevel="0" collapsed="false">
      <c r="A65" s="20" t="s">
        <v>77</v>
      </c>
      <c r="B65" s="32"/>
      <c r="C65" s="32"/>
      <c r="D65" s="32"/>
      <c r="E65" s="28" t="n">
        <f aca="false">E64*$B$15</f>
        <v>0</v>
      </c>
    </row>
    <row r="66" customFormat="false" ht="15.75" hidden="false" customHeight="true" outlineLevel="0" collapsed="false">
      <c r="A66" s="33" t="s">
        <v>139</v>
      </c>
      <c r="B66" s="33"/>
      <c r="C66" s="33"/>
      <c r="D66" s="33"/>
      <c r="E66" s="34" t="n">
        <f aca="false">E64+E65</f>
        <v>8459.75618323026</v>
      </c>
    </row>
    <row r="67" customFormat="false" ht="15" hidden="false" customHeight="true" outlineLevel="0" collapsed="false">
      <c r="E67" s="35"/>
    </row>
    <row r="68" customFormat="false" ht="15" hidden="false" customHeight="true" outlineLevel="0" collapsed="false">
      <c r="A68" s="36" t="s">
        <v>140</v>
      </c>
      <c r="E68" s="37" t="n">
        <f aca="false">IFERROR(E64/$B$19,0)</f>
        <v>643.42142512847</v>
      </c>
      <c r="G68" s="3" t="s">
        <v>141</v>
      </c>
    </row>
    <row r="69" customFormat="false" ht="15" hidden="false" customHeight="true" outlineLevel="0" collapsed="false">
      <c r="A69" s="36" t="s">
        <v>142</v>
      </c>
      <c r="E69" s="38" t="n">
        <f aca="false">IFERROR((E64-E60)/E64,0)</f>
        <v>0.173553719008265</v>
      </c>
      <c r="G69" s="3" t="s">
        <v>143</v>
      </c>
    </row>
    <row r="71" customFormat="false" ht="19.5" hidden="false" customHeight="true" outlineLevel="0" collapsed="false">
      <c r="A71" s="6" t="s">
        <v>144</v>
      </c>
      <c r="B71" s="7"/>
      <c r="C71" s="7"/>
      <c r="D71" s="7"/>
      <c r="E71" s="7"/>
      <c r="F71" s="7"/>
      <c r="G71" s="7"/>
      <c r="H71" s="7"/>
    </row>
    <row r="72" customFormat="false" ht="15" hidden="false" customHeight="true" outlineLevel="0" collapsed="false">
      <c r="A72" s="39" t="s">
        <v>145</v>
      </c>
      <c r="B72" s="39"/>
      <c r="C72" s="39"/>
      <c r="D72" s="39"/>
      <c r="E72" s="39"/>
    </row>
    <row r="73" customFormat="false" ht="15" hidden="false" customHeight="true" outlineLevel="0" collapsed="false">
      <c r="A73" s="39" t="s">
        <v>146</v>
      </c>
      <c r="B73" s="39"/>
      <c r="C73" s="39"/>
      <c r="D73" s="39"/>
      <c r="E73" s="39"/>
    </row>
    <row r="74" customFormat="false" ht="15" hidden="false" customHeight="true" outlineLevel="0" collapsed="false">
      <c r="A74" s="39" t="s">
        <v>147</v>
      </c>
      <c r="B74" s="39"/>
      <c r="C74" s="39"/>
      <c r="D74" s="39"/>
      <c r="E74" s="39"/>
    </row>
    <row r="75" customFormat="false" ht="15" hidden="false" customHeight="true" outlineLevel="0" collapsed="false">
      <c r="A75" s="39" t="s">
        <v>148</v>
      </c>
      <c r="B75" s="39"/>
      <c r="C75" s="39"/>
      <c r="D75" s="39"/>
      <c r="E75" s="39"/>
    </row>
    <row r="76" customFormat="false" ht="15" hidden="false" customHeight="true" outlineLevel="0" collapsed="false">
      <c r="A76" s="39" t="s">
        <v>149</v>
      </c>
      <c r="B76" s="39"/>
      <c r="C76" s="39"/>
      <c r="D76" s="39"/>
      <c r="E76" s="39"/>
    </row>
    <row r="78" customFormat="false" ht="15" hidden="false" customHeight="true" outlineLevel="0" collapsed="false">
      <c r="A78" s="5" t="s">
        <v>150</v>
      </c>
      <c r="D78" s="5" t="s">
        <v>151</v>
      </c>
    </row>
    <row r="79" customFormat="false" ht="15" hidden="false" customHeight="true" outlineLevel="0" collapsed="false">
      <c r="A79" s="5" t="s">
        <v>152</v>
      </c>
      <c r="D79" s="5" t="s">
        <v>151</v>
      </c>
    </row>
  </sheetData>
  <mergeCells count="15">
    <mergeCell ref="B5:E5"/>
    <mergeCell ref="B6:E6"/>
    <mergeCell ref="B7:E7"/>
    <mergeCell ref="B8:E8"/>
    <mergeCell ref="B9:E9"/>
    <mergeCell ref="C12:E12"/>
    <mergeCell ref="C13:E13"/>
    <mergeCell ref="C14:E14"/>
    <mergeCell ref="C15:E15"/>
    <mergeCell ref="C16:E16"/>
    <mergeCell ref="A72:E72"/>
    <mergeCell ref="A73:E73"/>
    <mergeCell ref="A74:E74"/>
    <mergeCell ref="A75:E75"/>
    <mergeCell ref="A76:E76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2026-08-20T01:54:32Z</dcterms:created>
  <dc:creator>openpyxl</dc:creator>
  <dc:description/>
  <dc:language>en-US</dc:language>
  <cp:lastModifiedBy/>
  <dcterms:modified xsi:type="dcterms:W3CDTF">2026-08-20T02:10:13Z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